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defaultThemeVersion="202300"/>
  <mc:AlternateContent xmlns:mc="http://schemas.openxmlformats.org/markup-compatibility/2006">
    <mc:Choice Requires="x15">
      <x15ac:absPath xmlns:x15ac="http://schemas.microsoft.com/office/spreadsheetml/2010/11/ac" url="/Users/arturorequenezii/Library/Mobile Documents/com~apple~CloudDocs/"/>
    </mc:Choice>
  </mc:AlternateContent>
  <xr:revisionPtr revIDLastSave="0" documentId="8_{D030CC34-DCC7-744E-8D67-4D6ECBD911F7}" xr6:coauthVersionLast="47" xr6:coauthVersionMax="47" xr10:uidLastSave="{00000000-0000-0000-0000-000000000000}"/>
  <bookViews>
    <workbookView xWindow="0" yWindow="660" windowWidth="34560" windowHeight="21680" xr2:uid="{FC06F185-E86D-1844-92B2-B55F2924AF64}"/>
  </bookViews>
  <sheets>
    <sheet name="3 years" sheetId="1" r:id="rId1"/>
    <sheet name="5 years" sheetId="2" r:id="rId2"/>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5" i="1" l="1"/>
  <c r="O55" i="1" s="1"/>
  <c r="I27" i="1"/>
  <c r="I26" i="1"/>
  <c r="J26" i="1" s="1"/>
  <c r="K79" i="2"/>
  <c r="G85" i="2"/>
  <c r="J23" i="1"/>
  <c r="J22" i="1"/>
  <c r="J21" i="1"/>
  <c r="J20" i="1"/>
  <c r="H61" i="1"/>
  <c r="G61" i="1"/>
  <c r="I27" i="2"/>
  <c r="I31" i="2"/>
  <c r="H85" i="2"/>
  <c r="D20" i="2"/>
  <c r="K32" i="1"/>
  <c r="K44" i="1"/>
  <c r="O33" i="2"/>
  <c r="O34" i="2"/>
  <c r="O35" i="2"/>
  <c r="O36" i="2"/>
  <c r="O37" i="2"/>
  <c r="O38" i="2"/>
  <c r="O39" i="2"/>
  <c r="O40" i="2"/>
  <c r="O41" i="2"/>
  <c r="O42" i="2"/>
  <c r="O43" i="2"/>
  <c r="O45" i="2"/>
  <c r="O46" i="2"/>
  <c r="O47" i="2"/>
  <c r="O48" i="2"/>
  <c r="O49" i="2"/>
  <c r="O50" i="2"/>
  <c r="O51" i="2"/>
  <c r="O52" i="2"/>
  <c r="O53" i="2"/>
  <c r="O54" i="2"/>
  <c r="O55" i="2"/>
  <c r="O57" i="2"/>
  <c r="O58" i="2"/>
  <c r="O59" i="2"/>
  <c r="O60" i="2"/>
  <c r="O61" i="2"/>
  <c r="O62" i="2"/>
  <c r="O63" i="2"/>
  <c r="O64" i="2"/>
  <c r="O65" i="2"/>
  <c r="O66" i="2"/>
  <c r="O67" i="2"/>
  <c r="O69" i="2"/>
  <c r="O70" i="2"/>
  <c r="O71" i="2"/>
  <c r="O72" i="2"/>
  <c r="O73" i="2"/>
  <c r="O74" i="2"/>
  <c r="O75" i="2"/>
  <c r="O76" i="2"/>
  <c r="O77" i="2"/>
  <c r="O78" i="2"/>
  <c r="O31" i="2"/>
  <c r="O30" i="2"/>
  <c r="O29" i="2"/>
  <c r="O28" i="2"/>
  <c r="O27" i="2"/>
  <c r="O26" i="2"/>
  <c r="O25" i="2"/>
  <c r="O24" i="2"/>
  <c r="O23" i="2"/>
  <c r="O22" i="2"/>
  <c r="O21" i="2"/>
  <c r="O22" i="1"/>
  <c r="O23" i="1"/>
  <c r="O24" i="1"/>
  <c r="O25" i="1"/>
  <c r="O26" i="1"/>
  <c r="O27" i="1"/>
  <c r="O28" i="1"/>
  <c r="O29" i="1"/>
  <c r="O30" i="1"/>
  <c r="O31" i="1"/>
  <c r="O33" i="1"/>
  <c r="O34" i="1"/>
  <c r="O35" i="1"/>
  <c r="O36" i="1"/>
  <c r="O37" i="1"/>
  <c r="O38" i="1"/>
  <c r="O39" i="1"/>
  <c r="O40" i="1"/>
  <c r="O41" i="1"/>
  <c r="O42" i="1"/>
  <c r="O43" i="1"/>
  <c r="O45" i="1"/>
  <c r="O46" i="1"/>
  <c r="O47" i="1"/>
  <c r="O48" i="1"/>
  <c r="O49" i="1"/>
  <c r="O50" i="1"/>
  <c r="O51" i="1"/>
  <c r="O52" i="1"/>
  <c r="O53" i="1"/>
  <c r="O54" i="1"/>
  <c r="O21" i="1"/>
  <c r="K61" i="1" l="1"/>
  <c r="I24" i="2"/>
  <c r="I25" i="2"/>
  <c r="J25" i="2" s="1"/>
  <c r="L25" i="2" s="1"/>
  <c r="O79" i="2"/>
  <c r="K68" i="2"/>
  <c r="O68" i="2" s="1"/>
  <c r="K56" i="2"/>
  <c r="O56" i="2" s="1"/>
  <c r="K44" i="2"/>
  <c r="O44" i="2" s="1"/>
  <c r="K32" i="2"/>
  <c r="J23" i="2"/>
  <c r="L23" i="2" s="1"/>
  <c r="J22" i="2"/>
  <c r="L22" i="2" s="1"/>
  <c r="J21" i="2"/>
  <c r="L21" i="2" s="1"/>
  <c r="C21" i="2"/>
  <c r="E21" i="2" s="1"/>
  <c r="J20" i="2"/>
  <c r="E20" i="2"/>
  <c r="B6" i="2"/>
  <c r="F56" i="2" s="1"/>
  <c r="I61" i="2" s="1"/>
  <c r="I28" i="1"/>
  <c r="O44" i="1"/>
  <c r="O32" i="1"/>
  <c r="E4" i="1" l="1"/>
  <c r="O32" i="2"/>
  <c r="E4" i="2" s="1"/>
  <c r="K85" i="2"/>
  <c r="E8" i="2" s="1"/>
  <c r="E9" i="2" s="1"/>
  <c r="J24" i="2"/>
  <c r="L24" i="2" s="1"/>
  <c r="F75" i="2"/>
  <c r="I80" i="2" s="1"/>
  <c r="J80" i="2" s="1"/>
  <c r="L80" i="2" s="1"/>
  <c r="F74" i="2"/>
  <c r="I79" i="2" s="1"/>
  <c r="F73" i="2"/>
  <c r="I78" i="2" s="1"/>
  <c r="F72" i="2"/>
  <c r="I77" i="2" s="1"/>
  <c r="F79" i="2"/>
  <c r="I84" i="2" s="1"/>
  <c r="J84" i="2" s="1"/>
  <c r="L84" i="2" s="1"/>
  <c r="F71" i="2"/>
  <c r="I76" i="2" s="1"/>
  <c r="F78" i="2"/>
  <c r="I83" i="2" s="1"/>
  <c r="J83" i="2" s="1"/>
  <c r="F70" i="2"/>
  <c r="I75" i="2" s="1"/>
  <c r="F77" i="2"/>
  <c r="I82" i="2" s="1"/>
  <c r="J82" i="2" s="1"/>
  <c r="F69" i="2"/>
  <c r="I74" i="2" s="1"/>
  <c r="F76" i="2"/>
  <c r="I81" i="2" s="1"/>
  <c r="J81" i="2" s="1"/>
  <c r="F68" i="2"/>
  <c r="I73" i="2" s="1"/>
  <c r="F63" i="2"/>
  <c r="I68" i="2" s="1"/>
  <c r="F62" i="2"/>
  <c r="I67" i="2" s="1"/>
  <c r="F61" i="2"/>
  <c r="I66" i="2" s="1"/>
  <c r="F60" i="2"/>
  <c r="I65" i="2" s="1"/>
  <c r="F67" i="2"/>
  <c r="I72" i="2" s="1"/>
  <c r="F59" i="2"/>
  <c r="I64" i="2" s="1"/>
  <c r="F66" i="2"/>
  <c r="I71" i="2" s="1"/>
  <c r="F58" i="2"/>
  <c r="I63" i="2" s="1"/>
  <c r="F65" i="2"/>
  <c r="I70" i="2" s="1"/>
  <c r="F57" i="2"/>
  <c r="I62" i="2" s="1"/>
  <c r="F64" i="2"/>
  <c r="I69" i="2" s="1"/>
  <c r="C22" i="2"/>
  <c r="C23" i="2" s="1"/>
  <c r="E23" i="2" s="1"/>
  <c r="F53" i="2"/>
  <c r="I58" i="2" s="1"/>
  <c r="F46" i="2"/>
  <c r="I51" i="2" s="1"/>
  <c r="F40" i="2"/>
  <c r="I45" i="2" s="1"/>
  <c r="F33" i="2"/>
  <c r="I38" i="2" s="1"/>
  <c r="F27" i="2"/>
  <c r="F54" i="2"/>
  <c r="I59" i="2" s="1"/>
  <c r="F52" i="2"/>
  <c r="I57" i="2" s="1"/>
  <c r="F45" i="2"/>
  <c r="I50" i="2" s="1"/>
  <c r="F39" i="2"/>
  <c r="I44" i="2" s="1"/>
  <c r="F51" i="2"/>
  <c r="I56" i="2" s="1"/>
  <c r="F38" i="2"/>
  <c r="I43" i="2" s="1"/>
  <c r="F32" i="2"/>
  <c r="I37" i="2" s="1"/>
  <c r="F50" i="2"/>
  <c r="I55" i="2" s="1"/>
  <c r="F44" i="2"/>
  <c r="I49" i="2" s="1"/>
  <c r="F37" i="2"/>
  <c r="I42" i="2" s="1"/>
  <c r="F31" i="2"/>
  <c r="I36" i="2" s="1"/>
  <c r="F41" i="2"/>
  <c r="I46" i="2" s="1"/>
  <c r="F49" i="2"/>
  <c r="I54" i="2" s="1"/>
  <c r="F43" i="2"/>
  <c r="I48" i="2" s="1"/>
  <c r="F36" i="2"/>
  <c r="I41" i="2" s="1"/>
  <c r="F30" i="2"/>
  <c r="I35" i="2" s="1"/>
  <c r="F42" i="2"/>
  <c r="I47" i="2" s="1"/>
  <c r="F35" i="2"/>
  <c r="I40" i="2" s="1"/>
  <c r="F47" i="2"/>
  <c r="I52" i="2" s="1"/>
  <c r="F28" i="2"/>
  <c r="I33" i="2" s="1"/>
  <c r="F55" i="2"/>
  <c r="I60" i="2" s="1"/>
  <c r="F48" i="2"/>
  <c r="I53" i="2" s="1"/>
  <c r="F29" i="2"/>
  <c r="I34" i="2" s="1"/>
  <c r="F34" i="2"/>
  <c r="I39" i="2" s="1"/>
  <c r="L20" i="2"/>
  <c r="D21" i="2"/>
  <c r="E20" i="1"/>
  <c r="D20" i="1"/>
  <c r="B6" i="1"/>
  <c r="F51" i="1" l="1"/>
  <c r="F52" i="1"/>
  <c r="F53" i="1"/>
  <c r="F54" i="1"/>
  <c r="F55" i="1"/>
  <c r="I60" i="1" s="1"/>
  <c r="F85" i="2"/>
  <c r="J79" i="2"/>
  <c r="L79" i="2" s="1"/>
  <c r="J78" i="2"/>
  <c r="L78" i="2" s="1"/>
  <c r="I32" i="2"/>
  <c r="J32" i="2" s="1"/>
  <c r="L32" i="2" s="1"/>
  <c r="M20" i="2"/>
  <c r="M21" i="2" s="1"/>
  <c r="M22" i="2" s="1"/>
  <c r="M23" i="2" s="1"/>
  <c r="M24" i="2" s="1"/>
  <c r="M25" i="2" s="1"/>
  <c r="I28" i="2"/>
  <c r="J61" i="2"/>
  <c r="L61" i="2" s="1"/>
  <c r="J26" i="2"/>
  <c r="L82" i="2"/>
  <c r="J75" i="2"/>
  <c r="L75" i="2" s="1"/>
  <c r="L83" i="2"/>
  <c r="J74" i="2"/>
  <c r="L74" i="2" s="1"/>
  <c r="J72" i="2"/>
  <c r="L72" i="2" s="1"/>
  <c r="J76" i="2"/>
  <c r="L76" i="2" s="1"/>
  <c r="J77" i="2"/>
  <c r="L77" i="2" s="1"/>
  <c r="J73" i="2"/>
  <c r="L73" i="2" s="1"/>
  <c r="L81" i="2"/>
  <c r="J65" i="2"/>
  <c r="L65" i="2" s="1"/>
  <c r="J70" i="2"/>
  <c r="L70" i="2" s="1"/>
  <c r="J69" i="2"/>
  <c r="L69" i="2" s="1"/>
  <c r="J64" i="2"/>
  <c r="L64" i="2" s="1"/>
  <c r="J62" i="2"/>
  <c r="L62" i="2" s="1"/>
  <c r="J68" i="2"/>
  <c r="L68" i="2" s="1"/>
  <c r="J60" i="2"/>
  <c r="L60" i="2" s="1"/>
  <c r="J63" i="2"/>
  <c r="L63" i="2" s="1"/>
  <c r="J66" i="2"/>
  <c r="L66" i="2" s="1"/>
  <c r="J67" i="2"/>
  <c r="L67" i="2" s="1"/>
  <c r="E22" i="2"/>
  <c r="C24" i="2"/>
  <c r="C25" i="2" s="1"/>
  <c r="D23" i="2"/>
  <c r="D22" i="2"/>
  <c r="J42" i="2"/>
  <c r="L42" i="2" s="1"/>
  <c r="J37" i="2"/>
  <c r="L37" i="2" s="1"/>
  <c r="J59" i="2"/>
  <c r="L59" i="2" s="1"/>
  <c r="J53" i="2"/>
  <c r="L53" i="2" s="1"/>
  <c r="J55" i="2"/>
  <c r="L55" i="2" s="1"/>
  <c r="J44" i="2"/>
  <c r="L44" i="2" s="1"/>
  <c r="J45" i="2"/>
  <c r="L45" i="2" s="1"/>
  <c r="J27" i="2"/>
  <c r="J51" i="2"/>
  <c r="L51" i="2" s="1"/>
  <c r="J35" i="2"/>
  <c r="L35" i="2" s="1"/>
  <c r="J43" i="2"/>
  <c r="L43" i="2" s="1"/>
  <c r="J57" i="2"/>
  <c r="L57" i="2" s="1"/>
  <c r="J47" i="2"/>
  <c r="L47" i="2" s="1"/>
  <c r="J50" i="2"/>
  <c r="L50" i="2" s="1"/>
  <c r="J39" i="2"/>
  <c r="L39" i="2" s="1"/>
  <c r="J41" i="2"/>
  <c r="L41" i="2" s="1"/>
  <c r="J49" i="2"/>
  <c r="L49" i="2" s="1"/>
  <c r="J46" i="2"/>
  <c r="L46" i="2" s="1"/>
  <c r="J48" i="2"/>
  <c r="L48" i="2" s="1"/>
  <c r="J56" i="2"/>
  <c r="L56" i="2" s="1"/>
  <c r="J52" i="2"/>
  <c r="L52" i="2" s="1"/>
  <c r="J38" i="2"/>
  <c r="L38" i="2" s="1"/>
  <c r="J34" i="2"/>
  <c r="L34" i="2" s="1"/>
  <c r="J54" i="2"/>
  <c r="L54" i="2" s="1"/>
  <c r="J58" i="2"/>
  <c r="L58" i="2" s="1"/>
  <c r="J33" i="2"/>
  <c r="L33" i="2" s="1"/>
  <c r="J40" i="2"/>
  <c r="L40" i="2" s="1"/>
  <c r="J36" i="2"/>
  <c r="L36" i="2" s="1"/>
  <c r="E7" i="1"/>
  <c r="E8" i="1" s="1"/>
  <c r="F33" i="1"/>
  <c r="I38" i="1" s="1"/>
  <c r="F41" i="1"/>
  <c r="I46" i="1" s="1"/>
  <c r="F49" i="1"/>
  <c r="F34" i="1"/>
  <c r="I39" i="1" s="1"/>
  <c r="F42" i="1"/>
  <c r="I47" i="1" s="1"/>
  <c r="F50" i="1"/>
  <c r="I55" i="1" s="1"/>
  <c r="F27" i="1"/>
  <c r="I32" i="1" s="1"/>
  <c r="F35" i="1"/>
  <c r="I40" i="1" s="1"/>
  <c r="F43" i="1"/>
  <c r="I48" i="1" s="1"/>
  <c r="F46" i="1"/>
  <c r="I51" i="1" s="1"/>
  <c r="L23" i="1"/>
  <c r="F31" i="1"/>
  <c r="I36" i="1" s="1"/>
  <c r="F47" i="1"/>
  <c r="I52" i="1" s="1"/>
  <c r="F28" i="1"/>
  <c r="I33" i="1" s="1"/>
  <c r="F36" i="1"/>
  <c r="I41" i="1" s="1"/>
  <c r="F44" i="1"/>
  <c r="I49" i="1" s="1"/>
  <c r="L21" i="1"/>
  <c r="F29" i="1"/>
  <c r="I34" i="1" s="1"/>
  <c r="F37" i="1"/>
  <c r="I42" i="1" s="1"/>
  <c r="F45" i="1"/>
  <c r="I50" i="1" s="1"/>
  <c r="L22" i="1"/>
  <c r="F30" i="1"/>
  <c r="I35" i="1" s="1"/>
  <c r="F38" i="1"/>
  <c r="I43" i="1" s="1"/>
  <c r="F39" i="1"/>
  <c r="I44" i="1" s="1"/>
  <c r="F32" i="1"/>
  <c r="I37" i="1" s="1"/>
  <c r="F40" i="1"/>
  <c r="I45" i="1" s="1"/>
  <c r="F48" i="1"/>
  <c r="I54" i="1" l="1"/>
  <c r="J54" i="1" s="1"/>
  <c r="L54" i="1" s="1"/>
  <c r="I59" i="1"/>
  <c r="J59" i="1" s="1"/>
  <c r="L59" i="1" s="1"/>
  <c r="I53" i="1"/>
  <c r="J53" i="1" s="1"/>
  <c r="L53" i="1" s="1"/>
  <c r="I58" i="1"/>
  <c r="J58" i="1" s="1"/>
  <c r="L58" i="1" s="1"/>
  <c r="I57" i="1"/>
  <c r="J57" i="1" s="1"/>
  <c r="L57" i="1" s="1"/>
  <c r="I56" i="1"/>
  <c r="J56" i="1" s="1"/>
  <c r="L56" i="1" s="1"/>
  <c r="J51" i="1"/>
  <c r="L51" i="1" s="1"/>
  <c r="J52" i="1"/>
  <c r="L52" i="1" s="1"/>
  <c r="J27" i="1"/>
  <c r="L27" i="1" s="1"/>
  <c r="J32" i="1"/>
  <c r="J50" i="1"/>
  <c r="L50" i="1" s="1"/>
  <c r="J44" i="1"/>
  <c r="L44" i="1" s="1"/>
  <c r="J35" i="1"/>
  <c r="L35" i="1" s="1"/>
  <c r="J42" i="1"/>
  <c r="L42" i="1" s="1"/>
  <c r="J39" i="1"/>
  <c r="L39" i="1" s="1"/>
  <c r="J38" i="1"/>
  <c r="L38" i="1" s="1"/>
  <c r="J45" i="1"/>
  <c r="L45" i="1" s="1"/>
  <c r="J55" i="1"/>
  <c r="L55" i="1" s="1"/>
  <c r="J36" i="1"/>
  <c r="L36" i="1" s="1"/>
  <c r="J31" i="1"/>
  <c r="J46" i="1"/>
  <c r="L46" i="1" s="1"/>
  <c r="J37" i="1"/>
  <c r="L37" i="1" s="1"/>
  <c r="J48" i="1"/>
  <c r="L48" i="1" s="1"/>
  <c r="J40" i="1"/>
  <c r="L40" i="1" s="1"/>
  <c r="J49" i="1"/>
  <c r="L49" i="1" s="1"/>
  <c r="J33" i="1"/>
  <c r="J28" i="1"/>
  <c r="L28" i="1" s="1"/>
  <c r="J29" i="1"/>
  <c r="L29" i="1" s="1"/>
  <c r="J34" i="1"/>
  <c r="L34" i="1" s="1"/>
  <c r="J43" i="1"/>
  <c r="L43" i="1" s="1"/>
  <c r="J41" i="1"/>
  <c r="L41" i="1" s="1"/>
  <c r="J47" i="1"/>
  <c r="L47" i="1" s="1"/>
  <c r="J30" i="1"/>
  <c r="F61" i="1"/>
  <c r="I29" i="2"/>
  <c r="L26" i="2"/>
  <c r="E24" i="2"/>
  <c r="D24" i="2"/>
  <c r="J71" i="2"/>
  <c r="L71" i="2" s="1"/>
  <c r="J28" i="2"/>
  <c r="C26" i="2"/>
  <c r="D25" i="2"/>
  <c r="E25" i="2"/>
  <c r="L27" i="2"/>
  <c r="L26" i="1"/>
  <c r="J25" i="1"/>
  <c r="I61" i="1" l="1"/>
  <c r="J60" i="1"/>
  <c r="L60" i="1" s="1"/>
  <c r="I30" i="2"/>
  <c r="J30" i="2" s="1"/>
  <c r="L30" i="2" s="1"/>
  <c r="M26" i="2"/>
  <c r="M27" i="2" s="1"/>
  <c r="J29" i="2"/>
  <c r="L29" i="2" s="1"/>
  <c r="J31" i="2"/>
  <c r="L31" i="2" s="1"/>
  <c r="D26" i="2"/>
  <c r="C27" i="2"/>
  <c r="E26" i="2"/>
  <c r="L28" i="2"/>
  <c r="L33" i="1"/>
  <c r="L30" i="1"/>
  <c r="L32" i="1"/>
  <c r="L25" i="1"/>
  <c r="L20" i="1"/>
  <c r="J24" i="1"/>
  <c r="J61" i="1" l="1"/>
  <c r="I85" i="2"/>
  <c r="L85" i="2"/>
  <c r="J85" i="2"/>
  <c r="M28" i="2"/>
  <c r="M29" i="2" s="1"/>
  <c r="M30" i="2" s="1"/>
  <c r="M31" i="2" s="1"/>
  <c r="M32" i="2" s="1"/>
  <c r="M33" i="2" s="1"/>
  <c r="M34" i="2" s="1"/>
  <c r="M35" i="2" s="1"/>
  <c r="M36" i="2" s="1"/>
  <c r="M37" i="2" s="1"/>
  <c r="M38" i="2" s="1"/>
  <c r="M39" i="2" s="1"/>
  <c r="M40" i="2" s="1"/>
  <c r="M41" i="2" s="1"/>
  <c r="M42" i="2" s="1"/>
  <c r="M43" i="2" s="1"/>
  <c r="M44" i="2" s="1"/>
  <c r="M45" i="2" s="1"/>
  <c r="M46" i="2" s="1"/>
  <c r="M47" i="2" s="1"/>
  <c r="M48" i="2" s="1"/>
  <c r="M49" i="2" s="1"/>
  <c r="M50" i="2" s="1"/>
  <c r="M51" i="2" s="1"/>
  <c r="M52" i="2" s="1"/>
  <c r="M53" i="2" s="1"/>
  <c r="M54" i="2" s="1"/>
  <c r="M55" i="2" s="1"/>
  <c r="M56" i="2" s="1"/>
  <c r="M57" i="2" s="1"/>
  <c r="M58" i="2" s="1"/>
  <c r="M59" i="2" s="1"/>
  <c r="M60" i="2" s="1"/>
  <c r="M61" i="2" s="1"/>
  <c r="M62" i="2" s="1"/>
  <c r="M63" i="2" s="1"/>
  <c r="M64" i="2" s="1"/>
  <c r="M65" i="2" s="1"/>
  <c r="M66" i="2" s="1"/>
  <c r="M67" i="2" s="1"/>
  <c r="M68" i="2" s="1"/>
  <c r="M69" i="2" s="1"/>
  <c r="M70" i="2" s="1"/>
  <c r="M71" i="2" s="1"/>
  <c r="M72" i="2" s="1"/>
  <c r="M73" i="2" s="1"/>
  <c r="M74" i="2" s="1"/>
  <c r="M75" i="2" s="1"/>
  <c r="M76" i="2" s="1"/>
  <c r="M77" i="2" s="1"/>
  <c r="M78" i="2" s="1"/>
  <c r="M79" i="2" s="1"/>
  <c r="M80" i="2" s="1"/>
  <c r="M81" i="2" s="1"/>
  <c r="M82" i="2" s="1"/>
  <c r="M83" i="2" s="1"/>
  <c r="M84" i="2" s="1"/>
  <c r="M20" i="1"/>
  <c r="M21" i="1" s="1"/>
  <c r="M22" i="1" s="1"/>
  <c r="M23" i="1" s="1"/>
  <c r="D27" i="2"/>
  <c r="E27" i="2"/>
  <c r="C28" i="2"/>
  <c r="L31" i="1"/>
  <c r="C21" i="1"/>
  <c r="E28" i="2" l="1"/>
  <c r="C29" i="2"/>
  <c r="D28" i="2"/>
  <c r="L24" i="1"/>
  <c r="L61" i="1" s="1"/>
  <c r="E21" i="1"/>
  <c r="C22" i="1"/>
  <c r="E22" i="1" s="1"/>
  <c r="D21" i="1"/>
  <c r="M24" i="1" l="1"/>
  <c r="M25" i="1" s="1"/>
  <c r="M26" i="1" s="1"/>
  <c r="M27" i="1" s="1"/>
  <c r="M28" i="1" s="1"/>
  <c r="M29" i="1" s="1"/>
  <c r="M30" i="1" s="1"/>
  <c r="M31" i="1" s="1"/>
  <c r="M32" i="1" s="1"/>
  <c r="M33" i="1" s="1"/>
  <c r="M34" i="1" s="1"/>
  <c r="M35" i="1" s="1"/>
  <c r="M36" i="1" s="1"/>
  <c r="M37" i="1" s="1"/>
  <c r="M38" i="1" s="1"/>
  <c r="M39" i="1" s="1"/>
  <c r="M40" i="1" s="1"/>
  <c r="M41" i="1" s="1"/>
  <c r="M42" i="1" s="1"/>
  <c r="M43" i="1" s="1"/>
  <c r="M44" i="1" s="1"/>
  <c r="M45" i="1" s="1"/>
  <c r="M46" i="1" s="1"/>
  <c r="M47" i="1" s="1"/>
  <c r="M48" i="1" s="1"/>
  <c r="M49" i="1" s="1"/>
  <c r="M50" i="1" s="1"/>
  <c r="M51" i="1" s="1"/>
  <c r="M52" i="1" s="1"/>
  <c r="M53" i="1" s="1"/>
  <c r="M54" i="1" s="1"/>
  <c r="M55" i="1" s="1"/>
  <c r="M56" i="1" s="1"/>
  <c r="M57" i="1" s="1"/>
  <c r="M58" i="1" s="1"/>
  <c r="M59" i="1" s="1"/>
  <c r="M60" i="1" s="1"/>
  <c r="E29" i="2"/>
  <c r="C30" i="2"/>
  <c r="D29" i="2"/>
  <c r="C23" i="1"/>
  <c r="D22" i="1"/>
  <c r="E30" i="2" l="1"/>
  <c r="C31" i="2"/>
  <c r="D30" i="2"/>
  <c r="E23" i="1"/>
  <c r="C24" i="1"/>
  <c r="E24" i="1" s="1"/>
  <c r="D23" i="1"/>
  <c r="E31" i="2" l="1"/>
  <c r="C32" i="2"/>
  <c r="D31" i="2"/>
  <c r="C25" i="1"/>
  <c r="D24" i="1"/>
  <c r="E32" i="2" l="1"/>
  <c r="D32" i="2"/>
  <c r="C33" i="2"/>
  <c r="E25" i="1"/>
  <c r="C26" i="1"/>
  <c r="E26" i="1" s="1"/>
  <c r="D25" i="1"/>
  <c r="D33" i="2" l="1"/>
  <c r="E33" i="2"/>
  <c r="C34" i="2"/>
  <c r="C27" i="1"/>
  <c r="D26" i="1"/>
  <c r="E34" i="2" l="1"/>
  <c r="C35" i="2"/>
  <c r="D34" i="2"/>
  <c r="E27" i="1"/>
  <c r="C28" i="1"/>
  <c r="E28" i="1" s="1"/>
  <c r="D27" i="1"/>
  <c r="E35" i="2" l="1"/>
  <c r="C36" i="2"/>
  <c r="D35" i="2"/>
  <c r="C29" i="1"/>
  <c r="E29" i="1" s="1"/>
  <c r="D28" i="1"/>
  <c r="E36" i="2" l="1"/>
  <c r="C37" i="2"/>
  <c r="D36" i="2"/>
  <c r="C30" i="1"/>
  <c r="E30" i="1" s="1"/>
  <c r="D29" i="1"/>
  <c r="E37" i="2" l="1"/>
  <c r="C38" i="2"/>
  <c r="D37" i="2"/>
  <c r="C31" i="1"/>
  <c r="E31" i="1" s="1"/>
  <c r="D30" i="1"/>
  <c r="C39" i="2" l="1"/>
  <c r="E38" i="2"/>
  <c r="D38" i="2"/>
  <c r="C32" i="1"/>
  <c r="E32" i="1" s="1"/>
  <c r="D31" i="1"/>
  <c r="C40" i="2" l="1"/>
  <c r="D39" i="2"/>
  <c r="E39" i="2"/>
  <c r="C33" i="1"/>
  <c r="E33" i="1" s="1"/>
  <c r="D32" i="1"/>
  <c r="E40" i="2" l="1"/>
  <c r="C41" i="2"/>
  <c r="D40" i="2"/>
  <c r="C34" i="1"/>
  <c r="E34" i="1" s="1"/>
  <c r="D33" i="1"/>
  <c r="E41" i="2" l="1"/>
  <c r="C42" i="2"/>
  <c r="D41" i="2"/>
  <c r="C35" i="1"/>
  <c r="E35" i="1" s="1"/>
  <c r="D34" i="1"/>
  <c r="E42" i="2" l="1"/>
  <c r="C43" i="2"/>
  <c r="D42" i="2"/>
  <c r="C36" i="1"/>
  <c r="E36" i="1" s="1"/>
  <c r="D35" i="1"/>
  <c r="E43" i="2" l="1"/>
  <c r="C44" i="2"/>
  <c r="D43" i="2"/>
  <c r="C37" i="1"/>
  <c r="E37" i="1" s="1"/>
  <c r="D36" i="1"/>
  <c r="C45" i="2" l="1"/>
  <c r="E44" i="2"/>
  <c r="D44" i="2"/>
  <c r="C38" i="1"/>
  <c r="E38" i="1" s="1"/>
  <c r="D37" i="1"/>
  <c r="C46" i="2" l="1"/>
  <c r="E45" i="2"/>
  <c r="D45" i="2"/>
  <c r="C39" i="1"/>
  <c r="E39" i="1" s="1"/>
  <c r="D38" i="1"/>
  <c r="E46" i="2" l="1"/>
  <c r="C47" i="2"/>
  <c r="D46" i="2"/>
  <c r="C40" i="1"/>
  <c r="E40" i="1" s="1"/>
  <c r="D39" i="1"/>
  <c r="E47" i="2" l="1"/>
  <c r="C48" i="2"/>
  <c r="D47" i="2"/>
  <c r="C41" i="1"/>
  <c r="E41" i="1" s="1"/>
  <c r="D40" i="1"/>
  <c r="E48" i="2" l="1"/>
  <c r="C49" i="2"/>
  <c r="D48" i="2"/>
  <c r="C42" i="1"/>
  <c r="E42" i="1" s="1"/>
  <c r="D41" i="1"/>
  <c r="E49" i="2" l="1"/>
  <c r="C50" i="2"/>
  <c r="D49" i="2"/>
  <c r="C43" i="1"/>
  <c r="E43" i="1" s="1"/>
  <c r="D42" i="1"/>
  <c r="C51" i="2" l="1"/>
  <c r="E50" i="2"/>
  <c r="D50" i="2"/>
  <c r="C44" i="1"/>
  <c r="E44" i="1" s="1"/>
  <c r="D43" i="1"/>
  <c r="C52" i="2" l="1"/>
  <c r="D51" i="2"/>
  <c r="E51" i="2"/>
  <c r="C45" i="1"/>
  <c r="E45" i="1" s="1"/>
  <c r="D44" i="1"/>
  <c r="C53" i="2" l="1"/>
  <c r="E52" i="2"/>
  <c r="D52" i="2"/>
  <c r="C46" i="1"/>
  <c r="E46" i="1" s="1"/>
  <c r="D45" i="1"/>
  <c r="E53" i="2" l="1"/>
  <c r="C54" i="2"/>
  <c r="D53" i="2"/>
  <c r="C47" i="1"/>
  <c r="E47" i="1" s="1"/>
  <c r="D46" i="1"/>
  <c r="E54" i="2" l="1"/>
  <c r="C55" i="2"/>
  <c r="D54" i="2"/>
  <c r="C48" i="1"/>
  <c r="E48" i="1" s="1"/>
  <c r="D47" i="1"/>
  <c r="E55" i="2" l="1"/>
  <c r="D55" i="2"/>
  <c r="C56" i="2"/>
  <c r="C49" i="1"/>
  <c r="E49" i="1" s="1"/>
  <c r="D48" i="1"/>
  <c r="C57" i="2" l="1"/>
  <c r="D56" i="2"/>
  <c r="E56" i="2"/>
  <c r="C50" i="1"/>
  <c r="E50" i="1" s="1"/>
  <c r="D49" i="1"/>
  <c r="C58" i="2" l="1"/>
  <c r="D57" i="2"/>
  <c r="E57" i="2"/>
  <c r="C51" i="1"/>
  <c r="E51" i="1" s="1"/>
  <c r="D50" i="1"/>
  <c r="C59" i="2" l="1"/>
  <c r="D58" i="2"/>
  <c r="E58" i="2"/>
  <c r="C52" i="1"/>
  <c r="E52" i="1" s="1"/>
  <c r="D51" i="1"/>
  <c r="C60" i="2" l="1"/>
  <c r="E59" i="2"/>
  <c r="D59" i="2"/>
  <c r="C53" i="1"/>
  <c r="E53" i="1" s="1"/>
  <c r="D52" i="1"/>
  <c r="C61" i="2" l="1"/>
  <c r="D60" i="2"/>
  <c r="E60" i="2"/>
  <c r="C54" i="1"/>
  <c r="E54" i="1" s="1"/>
  <c r="D53" i="1"/>
  <c r="C62" i="2" l="1"/>
  <c r="D61" i="2"/>
  <c r="E61" i="2"/>
  <c r="C55" i="1"/>
  <c r="D54" i="1"/>
  <c r="C63" i="2" l="1"/>
  <c r="D62" i="2"/>
  <c r="E62" i="2"/>
  <c r="D55" i="1"/>
  <c r="E55" i="1"/>
  <c r="C56" i="1"/>
  <c r="C57" i="1" s="1"/>
  <c r="C58" i="1" s="1"/>
  <c r="C59" i="1" s="1"/>
  <c r="C60" i="1" s="1"/>
  <c r="C64" i="2" l="1"/>
  <c r="E63" i="2"/>
  <c r="D63" i="2"/>
  <c r="C65" i="2" l="1"/>
  <c r="D64" i="2"/>
  <c r="E64" i="2"/>
  <c r="C66" i="2" l="1"/>
  <c r="D65" i="2"/>
  <c r="E65" i="2"/>
  <c r="C67" i="2" l="1"/>
  <c r="D66" i="2"/>
  <c r="E66" i="2"/>
  <c r="C68" i="2" l="1"/>
  <c r="E67" i="2"/>
  <c r="D67" i="2"/>
  <c r="C69" i="2" l="1"/>
  <c r="D68" i="2"/>
  <c r="E68" i="2"/>
  <c r="C70" i="2" l="1"/>
  <c r="D69" i="2"/>
  <c r="E69" i="2"/>
  <c r="C71" i="2" l="1"/>
  <c r="C72" i="2" s="1"/>
  <c r="D70" i="2"/>
  <c r="E70" i="2"/>
  <c r="C73" i="2" l="1"/>
  <c r="D72" i="2"/>
  <c r="E72" i="2"/>
  <c r="E71" i="2"/>
  <c r="D71" i="2"/>
  <c r="C74" i="2" l="1"/>
  <c r="D73" i="2"/>
  <c r="E73" i="2"/>
  <c r="C75" i="2" l="1"/>
  <c r="D74" i="2"/>
  <c r="E74" i="2"/>
  <c r="C76" i="2" l="1"/>
  <c r="E75" i="2"/>
  <c r="D75" i="2"/>
  <c r="C77" i="2" l="1"/>
  <c r="D76" i="2"/>
  <c r="E76" i="2"/>
  <c r="C78" i="2" l="1"/>
  <c r="E77" i="2"/>
  <c r="D77" i="2"/>
  <c r="C79" i="2" l="1"/>
  <c r="D78" i="2"/>
  <c r="E78" i="2"/>
  <c r="C80" i="2" l="1"/>
  <c r="D79" i="2"/>
  <c r="E79" i="2"/>
  <c r="C81" i="2" l="1"/>
  <c r="C82" i="2" l="1"/>
  <c r="C83" i="2" l="1"/>
  <c r="C84" i="2" s="1"/>
</calcChain>
</file>

<file path=xl/sharedStrings.xml><?xml version="1.0" encoding="utf-8"?>
<sst xmlns="http://schemas.openxmlformats.org/spreadsheetml/2006/main" count="91" uniqueCount="52">
  <si>
    <t>Capital</t>
  </si>
  <si>
    <t>Investment schedule</t>
  </si>
  <si>
    <t>Month #</t>
  </si>
  <si>
    <t>Fixing-up finished in month #</t>
  </si>
  <si>
    <t>Houses sold in month #</t>
  </si>
  <si>
    <t>Purchase and rehab cost</t>
  </si>
  <si>
    <t>Properties per year</t>
  </si>
  <si>
    <t>Properties per month</t>
  </si>
  <si>
    <t>Rehab months</t>
  </si>
  <si>
    <t>Sale months</t>
  </si>
  <si>
    <t>ARV</t>
  </si>
  <si>
    <t>Net income</t>
  </si>
  <si>
    <t xml:space="preserve"> </t>
  </si>
  <si>
    <t>Original capital  used - Cumulative ($)</t>
  </si>
  <si>
    <t>Net income after investor return</t>
  </si>
  <si>
    <r>
      <t>Houses bought</t>
    </r>
    <r>
      <rPr>
        <b/>
        <vertAlign val="superscript"/>
        <sz val="12"/>
        <color theme="1"/>
        <rFont val="Aptos Narrow"/>
        <family val="2"/>
        <scheme val="minor"/>
      </rPr>
      <t>(1)</t>
    </r>
  </si>
  <si>
    <t>Management fee</t>
  </si>
  <si>
    <r>
      <t>Investor cash flow</t>
    </r>
    <r>
      <rPr>
        <b/>
        <vertAlign val="superscript"/>
        <sz val="12"/>
        <color theme="1"/>
        <rFont val="Aptos Narrow"/>
        <family val="2"/>
        <scheme val="minor"/>
      </rPr>
      <t xml:space="preserve"> (3)</t>
    </r>
  </si>
  <si>
    <t xml:space="preserve">1) Assumes capital funded at outset, 15 property acquistions over first three months at $2mm each (cost &amp; rehab). </t>
  </si>
  <si>
    <r>
      <t>Targeted Distributions ($)</t>
    </r>
    <r>
      <rPr>
        <b/>
        <vertAlign val="superscript"/>
        <sz val="12"/>
        <color theme="1"/>
        <rFont val="Aptos Narrow"/>
        <family val="2"/>
        <scheme val="minor"/>
      </rPr>
      <t>(2)</t>
    </r>
  </si>
  <si>
    <t>2) Targeted distribution / targeted return on invested capital.</t>
  </si>
  <si>
    <t xml:space="preserve">Private &amp; Confidential </t>
  </si>
  <si>
    <t>Discussion Draft 4-29-26</t>
  </si>
  <si>
    <t xml:space="preserve"> 2 - 3</t>
  </si>
  <si>
    <t>Targeted IRR</t>
  </si>
  <si>
    <t>Targeted annual return</t>
  </si>
  <si>
    <t xml:space="preserve">1) Assumes capital funded at outset, 15 property acquistions over first three months at $2mm each (cost &amp; rehab). 														</t>
  </si>
  <si>
    <t xml:space="preserve">2) Targeted distribution / targeted return on invested capital.														</t>
  </si>
  <si>
    <t>Single Family Property Investment Model (3 Year)</t>
  </si>
  <si>
    <t>Single Family Property Investment Model (5 Year)</t>
  </si>
  <si>
    <t>3) Estimated  investors cash inflows and outflows taking into account investment, distributions and return of capital.</t>
  </si>
  <si>
    <t>4) Reinvestment assumptions are that capital and gains are continuously revinvested throughout fund term but for annual distributions.</t>
  </si>
  <si>
    <t>Costs &amp; Expenses</t>
  </si>
  <si>
    <t>Targeted return + capital</t>
  </si>
  <si>
    <t xml:space="preserve">Targeted return </t>
  </si>
  <si>
    <t>**Columns highlighed in blue are the columns/informational inputs that you requested be included.</t>
  </si>
  <si>
    <t xml:space="preserve">3) Estimated  investors cash inflows and outflows taking into account investment, distributions and return of capital.														</t>
  </si>
  <si>
    <t xml:space="preserve">1. This confidential model is for illustrative and discussion purposes only and does not constitute an offer, solicitation, or commitment.  The recipient must conduct its own independent analysis and due diligence and not rely on this model as the basis for any investment decision. </t>
  </si>
  <si>
    <t>2.  All projections constitute forward-looking statements subject to risks, uncertainties, and assumptions that may cause actual results to differ materially.  No representation or guarantee is made as to the achievement of projected returns, IRR, multiples, or cash flows, and there is no assurance of distributions within projected timelines. Furthermore, the model does not constitute tax, legal, or accounting advice. Investors should consult their own advisors.</t>
  </si>
  <si>
    <t>3. All outputs and results are projected, hypothetical and subject to change.  The model makes assumptions regarding key inputs including but not limited to structure, waterfalls, capital, distribution mechanics, capital deployment, reinvestment, exit timing, costs, market conditions, investment sizing, acquisition prices, construction and rehab costs, deployment pace, exit timing, valuations, leverage terms, fee structures, carried interest, management fees, all of which are subject to change.</t>
  </si>
  <si>
    <t>Notes, Disclosure &amp; Limitations</t>
  </si>
  <si>
    <t xml:space="preserve">4.  The model includes assumptions related to market conditions, including but not limited to investment opportunity pipeline, demand for single family residential property, interest rates, legal and regulatory changes, political climate, and such assumed conditions may change and thus may materially affect actual results.  </t>
  </si>
  <si>
    <t>6.  The model assumes assets will not be held long term and will not be held to produce rental income, and that sales and exits will be on an asset-by-asset basis (rather than a whole-portfolio-exit).  Furthermore, the model makes assumptions regarding timing of capital deployment, total number of annual acquisitions, and reinvestment of capital and gains – such assumptions are dependent on continuous opportunity pipeline, sourcing capacity, operations management, and successful and timely disposition and absence of market disruption.</t>
  </si>
  <si>
    <t>7.  Waterfall mechanics are simplified for modeling purposes and may not reflect full legal complexity.  Rounding and modeling conventions may impact outputs.  And calculations are based on assumed timing conventions and may differ under alternative methodologies.</t>
  </si>
  <si>
    <t xml:space="preserve">8.  Any potential investment in the strategy contemplated herein is subject to risk including the potential risk of losing part or all of the investment.  Identification of all potential risks is beyond the present scope.  It is the responsibility of the recipient to conduct their own due diligence and undertake their own risk assessment.  </t>
  </si>
  <si>
    <t xml:space="preserve">8.  This model is confidential and may not be shared or distributed without advance written consent.  Provision of this model does not create any fiduciary, advisory, or contractual relationship.  Furthermore, there is no obligation to update this model for future events or changes.  Any terms contained herein are subject to and will be governed and superseded by final executed fund and transaction documents which shall control in all cases.  </t>
  </si>
  <si>
    <t>Notes, Disclosures &amp; Limitations</t>
  </si>
  <si>
    <t xml:space="preserve">9.  This model is confidential and may not be shared or distributed without advance written consent.  Provision of this model does not create any fiduciary, advisory, or contractual relationship.  Furthermore, there is no obligation to update this model for future events or changes.  Any terms contained herein are subject to and will be governed and superseded by final executed fund and transaction documents which shall control in all cases.  </t>
  </si>
  <si>
    <r>
      <t xml:space="preserve">Reinvestment </t>
    </r>
    <r>
      <rPr>
        <b/>
        <vertAlign val="superscript"/>
        <sz val="12"/>
        <color theme="1"/>
        <rFont val="Aptos Narrow (Cuerpo)"/>
      </rPr>
      <t>(4)</t>
    </r>
  </si>
  <si>
    <t>Agregar Logo</t>
  </si>
  <si>
    <r>
      <t xml:space="preserve">Reinvestment </t>
    </r>
    <r>
      <rPr>
        <b/>
        <vertAlign val="superscript"/>
        <sz val="12"/>
        <color theme="1"/>
        <rFont val="Aptos Narrow (Cuerpo)"/>
      </rPr>
      <t>(4)</t>
    </r>
    <r>
      <rPr>
        <b/>
        <sz val="12"/>
        <color theme="1"/>
        <rFont val="Aptos Narrow"/>
        <family val="2"/>
        <scheme val="minor"/>
      </rPr>
      <t xml:space="preserve"> </t>
    </r>
  </si>
  <si>
    <t>5) Note:  IRR and return targets are to investor.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</si>
</sst>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_-&quot;$&quot;* #,##0.00_-;\-&quot;$&quot;* #,##0.00_-;_-&quot;$&quot;* &quot;-&quot;??_-;_-@_-"/>
    <numFmt numFmtId="165" formatCode="_-* #,##0.00_-;\-* #,##0.00_-;_-* &quot;-&quot;??_-;_-@_-"/>
    <numFmt numFmtId="166" formatCode="_(&quot;$&quot;* #,##0_);_(&quot;$&quot;* \(#,##0\);_(&quot;$&quot;* &quot;-&quot;??_);_(@_)"/>
    <numFmt numFmtId="167" formatCode="_-* #,##0_-;\-* #,##0_-;_-* &quot;-&quot;??_-;_-@_-"/>
    <numFmt numFmtId="168" formatCode="_-* #,##0_-;\-* #,##0_-;_-* &quot;-&quot;?_-;_-@_-"/>
    <numFmt numFmtId="169" formatCode="0.0%"/>
  </numFmts>
  <fonts count="10" x14ac:knownFonts="1">
    <font>
      <sz val="12"/>
      <color theme="1"/>
      <name val="Aptos Narrow"/>
      <family val="2"/>
      <scheme val="minor"/>
    </font>
    <font>
      <b/>
      <sz val="12"/>
      <color theme="1"/>
      <name val="Aptos Narrow"/>
      <family val="2"/>
      <scheme val="minor"/>
    </font>
    <font>
      <sz val="12"/>
      <color theme="1"/>
      <name val="Aptos Narrow"/>
      <family val="2"/>
      <scheme val="minor"/>
    </font>
    <font>
      <b/>
      <sz val="12"/>
      <color theme="1"/>
      <name val="Aptos Narrow"/>
      <family val="2"/>
      <scheme val="minor"/>
    </font>
    <font>
      <b/>
      <vertAlign val="superscript"/>
      <sz val="12"/>
      <color theme="1"/>
      <name val="Aptos Narrow"/>
      <family val="2"/>
      <scheme val="minor"/>
    </font>
    <font>
      <b/>
      <u/>
      <sz val="12"/>
      <color theme="1"/>
      <name val="Aptos Narrow"/>
      <scheme val="minor"/>
    </font>
    <font>
      <sz val="12"/>
      <color theme="1"/>
      <name val="Aptos Narrow"/>
      <scheme val="minor"/>
    </font>
    <font>
      <b/>
      <u/>
      <sz val="12"/>
      <color theme="1"/>
      <name val="Aptos Narrow (Body)"/>
    </font>
    <font>
      <sz val="12"/>
      <color theme="1"/>
      <name val="Aptos Narrow"/>
    </font>
    <font>
      <b/>
      <vertAlign val="superscript"/>
      <sz val="12"/>
      <color theme="1"/>
      <name val="Aptos Narrow (Cuerpo)"/>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28">
    <xf numFmtId="0" fontId="0" fillId="0" borderId="0" xfId="0"/>
    <xf numFmtId="0" fontId="1" fillId="0" borderId="0" xfId="0" applyFont="1"/>
    <xf numFmtId="0" fontId="1" fillId="0" borderId="1" xfId="0" applyFont="1" applyBorder="1"/>
    <xf numFmtId="167" fontId="0" fillId="0" borderId="1" xfId="2" applyNumberFormat="1" applyFont="1" applyBorder="1"/>
    <xf numFmtId="165" fontId="0" fillId="0" borderId="1" xfId="0" applyNumberFormat="1" applyBorder="1"/>
    <xf numFmtId="0" fontId="0" fillId="0" borderId="1" xfId="0" applyBorder="1"/>
    <xf numFmtId="167" fontId="0" fillId="0" borderId="1" xfId="0" applyNumberFormat="1" applyBorder="1"/>
    <xf numFmtId="168" fontId="0" fillId="0" borderId="1" xfId="0" applyNumberFormat="1" applyBorder="1"/>
    <xf numFmtId="9" fontId="0" fillId="0" borderId="1" xfId="3" applyFont="1" applyBorder="1"/>
    <xf numFmtId="0" fontId="1" fillId="0" borderId="1" xfId="0" applyFont="1" applyBorder="1" applyAlignment="1">
      <alignment wrapText="1"/>
    </xf>
    <xf numFmtId="167" fontId="3" fillId="0" borderId="1" xfId="2" applyNumberFormat="1" applyFont="1" applyBorder="1"/>
    <xf numFmtId="164" fontId="0" fillId="0" borderId="1" xfId="0" applyNumberFormat="1" applyBorder="1"/>
    <xf numFmtId="9" fontId="0" fillId="0" borderId="1" xfId="0" applyNumberFormat="1" applyBorder="1"/>
    <xf numFmtId="167" fontId="3" fillId="0" borderId="1" xfId="2" applyNumberFormat="1" applyFont="1" applyFill="1" applyBorder="1"/>
    <xf numFmtId="166" fontId="0" fillId="0" borderId="1" xfId="1" applyNumberFormat="1" applyFont="1" applyBorder="1"/>
    <xf numFmtId="17" fontId="0" fillId="0" borderId="1" xfId="0" applyNumberFormat="1" applyBorder="1"/>
    <xf numFmtId="0" fontId="1" fillId="2"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wrapText="1"/>
    </xf>
    <xf numFmtId="10" fontId="0" fillId="0" borderId="0" xfId="3" applyNumberFormat="1" applyFont="1"/>
    <xf numFmtId="167" fontId="0" fillId="0" borderId="0" xfId="0" applyNumberFormat="1"/>
    <xf numFmtId="0" fontId="5" fillId="0" borderId="0" xfId="0" applyFont="1"/>
    <xf numFmtId="165" fontId="0" fillId="0" borderId="1" xfId="2" applyFont="1" applyBorder="1" applyAlignment="1">
      <alignment horizontal="right"/>
    </xf>
    <xf numFmtId="0" fontId="6" fillId="0" borderId="0" xfId="0" applyFont="1"/>
    <xf numFmtId="169" fontId="6" fillId="0" borderId="0" xfId="3" applyNumberFormat="1" applyFont="1"/>
    <xf numFmtId="0" fontId="7" fillId="0" borderId="0" xfId="0" applyFont="1"/>
    <xf numFmtId="0" fontId="8" fillId="0" borderId="0" xfId="0" applyFont="1" applyAlignment="1">
      <alignment vertical="center"/>
    </xf>
    <xf numFmtId="0" fontId="8" fillId="0" borderId="0" xfId="0" applyFont="1" applyAlignment="1">
      <alignment horizontal="left" vertical="center" wrapText="1"/>
    </xf>
  </cellXfs>
  <cellStyles count="4">
    <cellStyle name="Comma" xfId="2" builtinId="3"/>
    <cellStyle name="Currency" xfId="1"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FFC0-304E-A64B-8B93-60BFDBD77890}">
  <dimension ref="A1:O72"/>
  <sheetViews>
    <sheetView tabSelected="1" zoomScale="94" workbookViewId="0">
      <selection activeCell="A15" sqref="A15"/>
    </sheetView>
  </sheetViews>
  <sheetFormatPr baseColWidth="10" defaultRowHeight="16" x14ac:dyDescent="0.2"/>
  <cols>
    <col min="1" max="1" width="21.6640625" bestFit="1" customWidth="1"/>
    <col min="2" max="2" width="14.83203125" bestFit="1" customWidth="1"/>
    <col min="3" max="3" width="7.6640625" bestFit="1" customWidth="1"/>
    <col min="4" max="4" width="27.6640625" bestFit="1" customWidth="1"/>
    <col min="5" max="5" width="20.33203125" bestFit="1" customWidth="1"/>
    <col min="6" max="6" width="21.83203125" bestFit="1" customWidth="1"/>
    <col min="7" max="7" width="14.6640625" bestFit="1" customWidth="1"/>
    <col min="8" max="8" width="17.33203125" bestFit="1" customWidth="1"/>
    <col min="9" max="9" width="12.1640625" bestFit="1" customWidth="1"/>
    <col min="10" max="10" width="16.83203125" bestFit="1" customWidth="1"/>
    <col min="11" max="11" width="17.6640625" customWidth="1"/>
    <col min="12" max="12" width="28.1640625" customWidth="1"/>
    <col min="13" max="13" width="18.33203125" customWidth="1"/>
    <col min="14" max="14" width="16" customWidth="1"/>
    <col min="15" max="15" width="13.6640625" bestFit="1" customWidth="1"/>
  </cols>
  <sheetData>
    <row r="1" spans="1:14" x14ac:dyDescent="0.2">
      <c r="A1" t="s">
        <v>49</v>
      </c>
    </row>
    <row r="2" spans="1:14" s="21" customFormat="1" x14ac:dyDescent="0.2">
      <c r="A2" s="21" t="s">
        <v>28</v>
      </c>
      <c r="D2" s="21" t="s">
        <v>21</v>
      </c>
      <c r="E2" s="21" t="s">
        <v>22</v>
      </c>
    </row>
    <row r="4" spans="1:14" x14ac:dyDescent="0.2">
      <c r="A4" s="5" t="s">
        <v>0</v>
      </c>
      <c r="B4" s="14">
        <v>30000000</v>
      </c>
      <c r="D4" s="5" t="s">
        <v>24</v>
      </c>
      <c r="E4" s="8">
        <f>XIRR(O20:O60,A20:A60)</f>
        <v>0.20444931387901308</v>
      </c>
      <c r="F4" s="19"/>
    </row>
    <row r="5" spans="1:14" x14ac:dyDescent="0.2">
      <c r="A5" s="5" t="s">
        <v>5</v>
      </c>
      <c r="B5" s="3">
        <v>2000000</v>
      </c>
      <c r="D5" s="5" t="s">
        <v>25</v>
      </c>
      <c r="E5" s="12">
        <v>0.21</v>
      </c>
    </row>
    <row r="6" spans="1:14" x14ac:dyDescent="0.2">
      <c r="A6" s="5" t="s">
        <v>6</v>
      </c>
      <c r="B6" s="3">
        <f>(B4/B5)*2</f>
        <v>30</v>
      </c>
    </row>
    <row r="7" spans="1:14" x14ac:dyDescent="0.2">
      <c r="A7" s="5" t="s">
        <v>7</v>
      </c>
      <c r="B7" s="22" t="s">
        <v>23</v>
      </c>
      <c r="D7" s="5" t="s">
        <v>34</v>
      </c>
      <c r="E7" s="6">
        <f>K61</f>
        <v>18900000</v>
      </c>
    </row>
    <row r="8" spans="1:14" x14ac:dyDescent="0.2">
      <c r="A8" s="5" t="s">
        <v>8</v>
      </c>
      <c r="B8" s="3">
        <v>3</v>
      </c>
      <c r="D8" s="5" t="s">
        <v>33</v>
      </c>
      <c r="E8" s="6">
        <f>E7+B4</f>
        <v>48900000</v>
      </c>
    </row>
    <row r="9" spans="1:14" x14ac:dyDescent="0.2">
      <c r="A9" s="5" t="s">
        <v>9</v>
      </c>
      <c r="B9" s="3">
        <v>5</v>
      </c>
    </row>
    <row r="10" spans="1:14" x14ac:dyDescent="0.2">
      <c r="K10" s="1"/>
      <c r="M10" s="1"/>
      <c r="N10" s="1"/>
    </row>
    <row r="11" spans="1:14" x14ac:dyDescent="0.2">
      <c r="A11" t="s">
        <v>18</v>
      </c>
      <c r="K11" s="1"/>
      <c r="M11" s="1"/>
      <c r="N11" s="1"/>
    </row>
    <row r="12" spans="1:14" x14ac:dyDescent="0.2">
      <c r="A12" t="s">
        <v>20</v>
      </c>
      <c r="K12" s="1"/>
      <c r="M12" s="1"/>
      <c r="N12" s="1"/>
    </row>
    <row r="13" spans="1:14" x14ac:dyDescent="0.2">
      <c r="A13" t="s">
        <v>30</v>
      </c>
      <c r="K13" s="1"/>
      <c r="M13" s="1"/>
      <c r="N13" s="1"/>
    </row>
    <row r="14" spans="1:14" x14ac:dyDescent="0.2">
      <c r="A14" t="s">
        <v>31</v>
      </c>
      <c r="K14" s="1"/>
      <c r="M14" s="1"/>
      <c r="N14" s="1"/>
    </row>
    <row r="15" spans="1:14" x14ac:dyDescent="0.2">
      <c r="A15" t="s">
        <v>51</v>
      </c>
      <c r="K15" s="1"/>
      <c r="M15" s="1"/>
      <c r="N15" s="1"/>
    </row>
    <row r="16" spans="1:14" x14ac:dyDescent="0.2">
      <c r="A16" t="s">
        <v>35</v>
      </c>
      <c r="K16" s="1"/>
      <c r="M16" s="1"/>
      <c r="N16" s="1"/>
    </row>
    <row r="17" spans="1:15" x14ac:dyDescent="0.2">
      <c r="K17" s="1"/>
      <c r="M17" s="1"/>
      <c r="N17" s="1"/>
    </row>
    <row r="18" spans="1:15" x14ac:dyDescent="0.2">
      <c r="A18" s="1" t="s">
        <v>1</v>
      </c>
      <c r="K18" s="1"/>
      <c r="M18" s="1"/>
      <c r="N18" s="1" t="s">
        <v>12</v>
      </c>
    </row>
    <row r="19" spans="1:15" ht="51" x14ac:dyDescent="0.2">
      <c r="A19" s="5"/>
      <c r="B19" s="16" t="s">
        <v>15</v>
      </c>
      <c r="C19" s="17" t="s">
        <v>2</v>
      </c>
      <c r="D19" s="16" t="s">
        <v>3</v>
      </c>
      <c r="E19" s="16" t="s">
        <v>4</v>
      </c>
      <c r="F19" s="2" t="s">
        <v>5</v>
      </c>
      <c r="G19" s="2" t="s">
        <v>16</v>
      </c>
      <c r="H19" s="9" t="s">
        <v>32</v>
      </c>
      <c r="I19" s="2" t="s">
        <v>10</v>
      </c>
      <c r="J19" s="2" t="s">
        <v>11</v>
      </c>
      <c r="K19" s="18" t="s">
        <v>19</v>
      </c>
      <c r="L19" s="13" t="s">
        <v>14</v>
      </c>
      <c r="M19" s="18" t="s">
        <v>13</v>
      </c>
      <c r="N19" s="18" t="s">
        <v>48</v>
      </c>
      <c r="O19" s="9" t="s">
        <v>17</v>
      </c>
    </row>
    <row r="20" spans="1:15" x14ac:dyDescent="0.2">
      <c r="A20" s="15">
        <v>46174</v>
      </c>
      <c r="B20" s="4">
        <v>5</v>
      </c>
      <c r="C20" s="5">
        <v>1</v>
      </c>
      <c r="D20" s="3">
        <f>C20+$B$8</f>
        <v>4</v>
      </c>
      <c r="E20" s="6">
        <f>C20+$B$9</f>
        <v>6</v>
      </c>
      <c r="F20" s="3">
        <v>10000000</v>
      </c>
      <c r="G20" s="3"/>
      <c r="H20" s="3">
        <v>200000</v>
      </c>
      <c r="I20" s="5"/>
      <c r="J20" s="6">
        <f>I20-SUM(F20:H20)</f>
        <v>-10200000</v>
      </c>
      <c r="K20" s="5"/>
      <c r="L20" s="6">
        <f>J20-K20</f>
        <v>-10200000</v>
      </c>
      <c r="M20" s="6">
        <f>L20</f>
        <v>-10200000</v>
      </c>
      <c r="N20" s="5"/>
      <c r="O20" s="3">
        <v>-30000000</v>
      </c>
    </row>
    <row r="21" spans="1:15" x14ac:dyDescent="0.2">
      <c r="A21" s="15">
        <v>46204</v>
      </c>
      <c r="B21" s="4">
        <v>5</v>
      </c>
      <c r="C21" s="5">
        <f>C20+1</f>
        <v>2</v>
      </c>
      <c r="D21" s="3">
        <f t="shared" ref="D21:D55" si="0">C21+$B$8</f>
        <v>5</v>
      </c>
      <c r="E21" s="6">
        <f t="shared" ref="E21:E55" si="1">C21+$B$9</f>
        <v>7</v>
      </c>
      <c r="F21" s="3">
        <v>10000000</v>
      </c>
      <c r="G21" s="3"/>
      <c r="H21" s="3">
        <v>200000</v>
      </c>
      <c r="I21" s="5"/>
      <c r="J21" s="6">
        <f t="shared" ref="J21:J60" si="2">I21-SUM(F21:H21)</f>
        <v>-10200000</v>
      </c>
      <c r="K21" s="5"/>
      <c r="L21" s="6">
        <f t="shared" ref="L21:L60" si="3">J21-K21</f>
        <v>-10200000</v>
      </c>
      <c r="M21" s="6">
        <f>L21+M20</f>
        <v>-20400000</v>
      </c>
      <c r="N21" s="5"/>
      <c r="O21" s="3">
        <f>K21</f>
        <v>0</v>
      </c>
    </row>
    <row r="22" spans="1:15" x14ac:dyDescent="0.2">
      <c r="A22" s="15">
        <v>46235</v>
      </c>
      <c r="B22" s="4">
        <v>5</v>
      </c>
      <c r="C22" s="5">
        <f t="shared" ref="C22:C60" si="4">C21+1</f>
        <v>3</v>
      </c>
      <c r="D22" s="3">
        <f t="shared" si="0"/>
        <v>6</v>
      </c>
      <c r="E22" s="6">
        <f t="shared" si="1"/>
        <v>8</v>
      </c>
      <c r="F22" s="3">
        <v>10000000</v>
      </c>
      <c r="G22" s="3"/>
      <c r="H22" s="3">
        <v>200000</v>
      </c>
      <c r="I22" s="5"/>
      <c r="J22" s="6">
        <f t="shared" si="2"/>
        <v>-10200000</v>
      </c>
      <c r="K22" s="5"/>
      <c r="L22" s="6">
        <f t="shared" si="3"/>
        <v>-10200000</v>
      </c>
      <c r="M22" s="6">
        <f t="shared" ref="M22:M60" si="5">L22+M21</f>
        <v>-30600000</v>
      </c>
      <c r="N22" s="5"/>
      <c r="O22" s="3">
        <f t="shared" ref="O22:O55" si="6">K22</f>
        <v>0</v>
      </c>
    </row>
    <row r="23" spans="1:15" x14ac:dyDescent="0.2">
      <c r="A23" s="15">
        <v>46266</v>
      </c>
      <c r="B23" s="4"/>
      <c r="C23" s="5">
        <f t="shared" si="4"/>
        <v>4</v>
      </c>
      <c r="D23" s="3">
        <f t="shared" si="0"/>
        <v>7</v>
      </c>
      <c r="E23" s="6">
        <f t="shared" si="1"/>
        <v>9</v>
      </c>
      <c r="F23" s="3"/>
      <c r="G23" s="3"/>
      <c r="H23" s="3">
        <v>200000</v>
      </c>
      <c r="I23" s="5"/>
      <c r="J23" s="6">
        <f t="shared" si="2"/>
        <v>-200000</v>
      </c>
      <c r="K23" s="5"/>
      <c r="L23" s="6">
        <f t="shared" si="3"/>
        <v>-200000</v>
      </c>
      <c r="M23" s="6">
        <f t="shared" si="5"/>
        <v>-30800000</v>
      </c>
      <c r="N23" s="5"/>
      <c r="O23" s="3">
        <f t="shared" si="6"/>
        <v>0</v>
      </c>
    </row>
    <row r="24" spans="1:15" x14ac:dyDescent="0.2">
      <c r="A24" s="15">
        <v>46296</v>
      </c>
      <c r="B24" s="4"/>
      <c r="C24" s="5">
        <f t="shared" si="4"/>
        <v>5</v>
      </c>
      <c r="D24" s="3">
        <f t="shared" si="0"/>
        <v>8</v>
      </c>
      <c r="E24" s="6">
        <f t="shared" si="1"/>
        <v>10</v>
      </c>
      <c r="F24" s="3"/>
      <c r="G24" s="3"/>
      <c r="H24" s="3">
        <v>200000</v>
      </c>
      <c r="I24" s="7"/>
      <c r="J24" s="6">
        <f t="shared" si="2"/>
        <v>-200000</v>
      </c>
      <c r="K24" s="5"/>
      <c r="L24" s="6">
        <f t="shared" si="3"/>
        <v>-200000</v>
      </c>
      <c r="M24" s="6">
        <f t="shared" si="5"/>
        <v>-31000000</v>
      </c>
      <c r="N24" s="5"/>
      <c r="O24" s="3">
        <f t="shared" si="6"/>
        <v>0</v>
      </c>
    </row>
    <row r="25" spans="1:15" x14ac:dyDescent="0.2">
      <c r="A25" s="15">
        <v>46327</v>
      </c>
      <c r="B25" s="4"/>
      <c r="C25" s="5">
        <f t="shared" si="4"/>
        <v>6</v>
      </c>
      <c r="D25" s="3">
        <f t="shared" si="0"/>
        <v>9</v>
      </c>
      <c r="E25" s="6">
        <f t="shared" si="1"/>
        <v>11</v>
      </c>
      <c r="F25" s="3"/>
      <c r="G25" s="3"/>
      <c r="H25" s="3">
        <v>200000</v>
      </c>
      <c r="I25" s="7"/>
      <c r="J25" s="6">
        <f t="shared" si="2"/>
        <v>-200000</v>
      </c>
      <c r="K25" s="5"/>
      <c r="L25" s="6">
        <f t="shared" si="3"/>
        <v>-200000</v>
      </c>
      <c r="M25" s="6">
        <f t="shared" si="5"/>
        <v>-31200000</v>
      </c>
      <c r="N25" s="5"/>
      <c r="O25" s="3">
        <f t="shared" si="6"/>
        <v>0</v>
      </c>
    </row>
    <row r="26" spans="1:15" x14ac:dyDescent="0.2">
      <c r="A26" s="15">
        <v>46357</v>
      </c>
      <c r="B26" s="4"/>
      <c r="C26" s="5">
        <f t="shared" si="4"/>
        <v>7</v>
      </c>
      <c r="D26" s="3">
        <f t="shared" si="0"/>
        <v>10</v>
      </c>
      <c r="E26" s="6">
        <f t="shared" si="1"/>
        <v>12</v>
      </c>
      <c r="F26" s="3"/>
      <c r="G26" s="3">
        <v>300000</v>
      </c>
      <c r="H26" s="3">
        <v>200000</v>
      </c>
      <c r="I26" s="7">
        <f>F20*1.2</f>
        <v>12000000</v>
      </c>
      <c r="J26" s="6">
        <f t="shared" si="2"/>
        <v>11500000</v>
      </c>
      <c r="K26" s="5"/>
      <c r="L26" s="6">
        <f t="shared" si="3"/>
        <v>11500000</v>
      </c>
      <c r="M26" s="6">
        <f t="shared" si="5"/>
        <v>-19700000</v>
      </c>
      <c r="N26" s="5"/>
      <c r="O26" s="3">
        <f t="shared" si="6"/>
        <v>0</v>
      </c>
    </row>
    <row r="27" spans="1:15" x14ac:dyDescent="0.2">
      <c r="A27" s="15">
        <v>46388</v>
      </c>
      <c r="B27" s="4">
        <v>3</v>
      </c>
      <c r="C27" s="5">
        <f t="shared" si="4"/>
        <v>8</v>
      </c>
      <c r="D27" s="3">
        <f t="shared" si="0"/>
        <v>11</v>
      </c>
      <c r="E27" s="6">
        <f t="shared" si="1"/>
        <v>13</v>
      </c>
      <c r="F27" s="3">
        <f t="shared" ref="F27:F55" si="7">B27*$B$5</f>
        <v>6000000</v>
      </c>
      <c r="G27" s="3"/>
      <c r="H27" s="3">
        <v>200000</v>
      </c>
      <c r="I27" s="7">
        <f>F21*1.2</f>
        <v>12000000</v>
      </c>
      <c r="J27" s="6">
        <f t="shared" si="2"/>
        <v>5800000</v>
      </c>
      <c r="K27" s="5"/>
      <c r="L27" s="6">
        <f t="shared" si="3"/>
        <v>5800000</v>
      </c>
      <c r="M27" s="6">
        <f t="shared" si="5"/>
        <v>-13900000</v>
      </c>
      <c r="N27" s="5"/>
      <c r="O27" s="3">
        <f t="shared" si="6"/>
        <v>0</v>
      </c>
    </row>
    <row r="28" spans="1:15" x14ac:dyDescent="0.2">
      <c r="A28" s="15">
        <v>46419</v>
      </c>
      <c r="B28" s="4">
        <v>3</v>
      </c>
      <c r="C28" s="5">
        <f t="shared" si="4"/>
        <v>9</v>
      </c>
      <c r="D28" s="3">
        <f t="shared" si="0"/>
        <v>12</v>
      </c>
      <c r="E28" s="6">
        <f t="shared" si="1"/>
        <v>14</v>
      </c>
      <c r="F28" s="3">
        <f t="shared" si="7"/>
        <v>6000000</v>
      </c>
      <c r="G28" s="3"/>
      <c r="H28" s="3">
        <v>200000</v>
      </c>
      <c r="I28" s="7">
        <f>I27</f>
        <v>12000000</v>
      </c>
      <c r="J28" s="6">
        <f t="shared" si="2"/>
        <v>5800000</v>
      </c>
      <c r="K28" s="5"/>
      <c r="L28" s="6">
        <f t="shared" si="3"/>
        <v>5800000</v>
      </c>
      <c r="M28" s="6">
        <f t="shared" si="5"/>
        <v>-8100000</v>
      </c>
      <c r="N28" s="5"/>
      <c r="O28" s="3">
        <f t="shared" si="6"/>
        <v>0</v>
      </c>
    </row>
    <row r="29" spans="1:15" x14ac:dyDescent="0.2">
      <c r="A29" s="15">
        <v>46447</v>
      </c>
      <c r="B29" s="4">
        <v>3</v>
      </c>
      <c r="C29" s="5">
        <f t="shared" si="4"/>
        <v>10</v>
      </c>
      <c r="D29" s="3">
        <f t="shared" si="0"/>
        <v>13</v>
      </c>
      <c r="E29" s="6">
        <f t="shared" si="1"/>
        <v>15</v>
      </c>
      <c r="F29" s="3">
        <f t="shared" si="7"/>
        <v>6000000</v>
      </c>
      <c r="G29" s="3"/>
      <c r="H29" s="3">
        <v>200000</v>
      </c>
      <c r="I29" s="7"/>
      <c r="J29" s="6">
        <f t="shared" si="2"/>
        <v>-6200000</v>
      </c>
      <c r="K29" s="5"/>
      <c r="L29" s="6">
        <f t="shared" si="3"/>
        <v>-6200000</v>
      </c>
      <c r="M29" s="6">
        <f t="shared" si="5"/>
        <v>-14300000</v>
      </c>
      <c r="N29" s="5"/>
      <c r="O29" s="3">
        <f t="shared" si="6"/>
        <v>0</v>
      </c>
    </row>
    <row r="30" spans="1:15" x14ac:dyDescent="0.2">
      <c r="A30" s="15">
        <v>46478</v>
      </c>
      <c r="B30" s="4">
        <v>3</v>
      </c>
      <c r="C30" s="5">
        <f t="shared" si="4"/>
        <v>11</v>
      </c>
      <c r="D30" s="3">
        <f t="shared" si="0"/>
        <v>14</v>
      </c>
      <c r="E30" s="6">
        <f t="shared" si="1"/>
        <v>16</v>
      </c>
      <c r="F30" s="3">
        <f t="shared" si="7"/>
        <v>6000000</v>
      </c>
      <c r="G30" s="3"/>
      <c r="H30" s="3">
        <v>200000</v>
      </c>
      <c r="I30" s="7"/>
      <c r="J30" s="6">
        <f t="shared" si="2"/>
        <v>-6200000</v>
      </c>
      <c r="K30" s="5"/>
      <c r="L30" s="6">
        <f t="shared" si="3"/>
        <v>-6200000</v>
      </c>
      <c r="M30" s="6">
        <f t="shared" si="5"/>
        <v>-20500000</v>
      </c>
      <c r="N30" s="5"/>
      <c r="O30" s="3">
        <f t="shared" si="6"/>
        <v>0</v>
      </c>
    </row>
    <row r="31" spans="1:15" x14ac:dyDescent="0.2">
      <c r="A31" s="15">
        <v>46508</v>
      </c>
      <c r="B31" s="4">
        <v>3</v>
      </c>
      <c r="C31" s="5">
        <f t="shared" si="4"/>
        <v>12</v>
      </c>
      <c r="D31" s="3">
        <f t="shared" si="0"/>
        <v>15</v>
      </c>
      <c r="E31" s="6">
        <f t="shared" si="1"/>
        <v>17</v>
      </c>
      <c r="F31" s="3">
        <f t="shared" si="7"/>
        <v>6000000</v>
      </c>
      <c r="G31" s="3">
        <v>300000</v>
      </c>
      <c r="H31" s="3">
        <v>200000</v>
      </c>
      <c r="I31" s="7">
        <v>0</v>
      </c>
      <c r="J31" s="6">
        <f t="shared" si="2"/>
        <v>-6500000</v>
      </c>
      <c r="K31" s="5"/>
      <c r="L31" s="6">
        <f t="shared" si="3"/>
        <v>-6500000</v>
      </c>
      <c r="M31" s="6">
        <f t="shared" si="5"/>
        <v>-27000000</v>
      </c>
      <c r="N31" s="5"/>
      <c r="O31" s="3">
        <f t="shared" si="6"/>
        <v>0</v>
      </c>
    </row>
    <row r="32" spans="1:15" x14ac:dyDescent="0.2">
      <c r="A32" s="15">
        <v>46539</v>
      </c>
      <c r="B32" s="4">
        <v>3</v>
      </c>
      <c r="C32" s="5">
        <f t="shared" si="4"/>
        <v>13</v>
      </c>
      <c r="D32" s="3">
        <f t="shared" si="0"/>
        <v>16</v>
      </c>
      <c r="E32" s="6">
        <f t="shared" si="1"/>
        <v>18</v>
      </c>
      <c r="F32" s="3">
        <f t="shared" si="7"/>
        <v>6000000</v>
      </c>
      <c r="G32" s="3"/>
      <c r="H32" s="3">
        <v>200000</v>
      </c>
      <c r="I32" s="7">
        <f>F27*1.2</f>
        <v>7200000</v>
      </c>
      <c r="J32" s="6">
        <f t="shared" si="2"/>
        <v>1000000</v>
      </c>
      <c r="K32" s="11">
        <f>$B$4*$E$5</f>
        <v>6300000</v>
      </c>
      <c r="L32" s="6">
        <f t="shared" si="3"/>
        <v>-5300000</v>
      </c>
      <c r="M32" s="6">
        <f t="shared" si="5"/>
        <v>-32300000</v>
      </c>
      <c r="N32" s="5"/>
      <c r="O32" s="3">
        <f t="shared" si="6"/>
        <v>6300000</v>
      </c>
    </row>
    <row r="33" spans="1:15" x14ac:dyDescent="0.2">
      <c r="A33" s="15">
        <v>46569</v>
      </c>
      <c r="B33" s="4">
        <v>2</v>
      </c>
      <c r="C33" s="5">
        <f t="shared" si="4"/>
        <v>14</v>
      </c>
      <c r="D33" s="3">
        <f t="shared" si="0"/>
        <v>17</v>
      </c>
      <c r="E33" s="6">
        <f t="shared" si="1"/>
        <v>19</v>
      </c>
      <c r="F33" s="3">
        <f t="shared" si="7"/>
        <v>4000000</v>
      </c>
      <c r="G33" s="3"/>
      <c r="H33" s="3">
        <v>200000</v>
      </c>
      <c r="I33" s="7">
        <f t="shared" ref="I33:I60" si="8">F28*1.2</f>
        <v>7200000</v>
      </c>
      <c r="J33" s="6">
        <f t="shared" si="2"/>
        <v>3000000</v>
      </c>
      <c r="K33" s="5"/>
      <c r="L33" s="6">
        <f t="shared" si="3"/>
        <v>3000000</v>
      </c>
      <c r="M33" s="6">
        <f t="shared" si="5"/>
        <v>-29300000</v>
      </c>
      <c r="N33" s="5"/>
      <c r="O33" s="3">
        <f t="shared" si="6"/>
        <v>0</v>
      </c>
    </row>
    <row r="34" spans="1:15" x14ac:dyDescent="0.2">
      <c r="A34" s="15">
        <v>46600</v>
      </c>
      <c r="B34" s="4">
        <v>3</v>
      </c>
      <c r="C34" s="5">
        <f t="shared" si="4"/>
        <v>15</v>
      </c>
      <c r="D34" s="3">
        <f t="shared" si="0"/>
        <v>18</v>
      </c>
      <c r="E34" s="6">
        <f t="shared" si="1"/>
        <v>20</v>
      </c>
      <c r="F34" s="3">
        <f t="shared" si="7"/>
        <v>6000000</v>
      </c>
      <c r="G34" s="3"/>
      <c r="H34" s="3">
        <v>200000</v>
      </c>
      <c r="I34" s="7">
        <f t="shared" si="8"/>
        <v>7200000</v>
      </c>
      <c r="J34" s="6">
        <f t="shared" si="2"/>
        <v>1000000</v>
      </c>
      <c r="K34" s="5"/>
      <c r="L34" s="6">
        <f t="shared" si="3"/>
        <v>1000000</v>
      </c>
      <c r="M34" s="6">
        <f t="shared" si="5"/>
        <v>-28300000</v>
      </c>
      <c r="N34" s="5"/>
      <c r="O34" s="3">
        <f t="shared" si="6"/>
        <v>0</v>
      </c>
    </row>
    <row r="35" spans="1:15" x14ac:dyDescent="0.2">
      <c r="A35" s="15">
        <v>46631</v>
      </c>
      <c r="B35" s="4">
        <v>2</v>
      </c>
      <c r="C35" s="5">
        <f t="shared" si="4"/>
        <v>16</v>
      </c>
      <c r="D35" s="3">
        <f t="shared" si="0"/>
        <v>19</v>
      </c>
      <c r="E35" s="6">
        <f t="shared" si="1"/>
        <v>21</v>
      </c>
      <c r="F35" s="3">
        <f t="shared" si="7"/>
        <v>4000000</v>
      </c>
      <c r="G35" s="3"/>
      <c r="H35" s="3">
        <v>200000</v>
      </c>
      <c r="I35" s="7">
        <f t="shared" si="8"/>
        <v>7200000</v>
      </c>
      <c r="J35" s="6">
        <f t="shared" si="2"/>
        <v>3000000</v>
      </c>
      <c r="K35" s="5"/>
      <c r="L35" s="6">
        <f t="shared" si="3"/>
        <v>3000000</v>
      </c>
      <c r="M35" s="6">
        <f t="shared" si="5"/>
        <v>-25300000</v>
      </c>
      <c r="N35" s="5"/>
      <c r="O35" s="3">
        <f t="shared" si="6"/>
        <v>0</v>
      </c>
    </row>
    <row r="36" spans="1:15" x14ac:dyDescent="0.2">
      <c r="A36" s="15">
        <v>46661</v>
      </c>
      <c r="B36" s="4">
        <v>3</v>
      </c>
      <c r="C36" s="5">
        <f t="shared" si="4"/>
        <v>17</v>
      </c>
      <c r="D36" s="3">
        <f t="shared" si="0"/>
        <v>20</v>
      </c>
      <c r="E36" s="6">
        <f t="shared" si="1"/>
        <v>22</v>
      </c>
      <c r="F36" s="3">
        <f t="shared" si="7"/>
        <v>6000000</v>
      </c>
      <c r="G36" s="3"/>
      <c r="H36" s="3">
        <v>200000</v>
      </c>
      <c r="I36" s="7">
        <f t="shared" si="8"/>
        <v>7200000</v>
      </c>
      <c r="J36" s="6">
        <f t="shared" si="2"/>
        <v>1000000</v>
      </c>
      <c r="K36" s="5"/>
      <c r="L36" s="6">
        <f t="shared" si="3"/>
        <v>1000000</v>
      </c>
      <c r="M36" s="6">
        <f t="shared" si="5"/>
        <v>-24300000</v>
      </c>
      <c r="N36" s="5"/>
      <c r="O36" s="3">
        <f t="shared" si="6"/>
        <v>0</v>
      </c>
    </row>
    <row r="37" spans="1:15" x14ac:dyDescent="0.2">
      <c r="A37" s="15">
        <v>46692</v>
      </c>
      <c r="B37" s="4">
        <v>2</v>
      </c>
      <c r="C37" s="5">
        <f t="shared" si="4"/>
        <v>18</v>
      </c>
      <c r="D37" s="3">
        <f t="shared" si="0"/>
        <v>21</v>
      </c>
      <c r="E37" s="6">
        <f t="shared" si="1"/>
        <v>23</v>
      </c>
      <c r="F37" s="3">
        <f t="shared" si="7"/>
        <v>4000000</v>
      </c>
      <c r="G37" s="3">
        <v>300000</v>
      </c>
      <c r="H37" s="3">
        <v>200000</v>
      </c>
      <c r="I37" s="7">
        <f t="shared" si="8"/>
        <v>7200000</v>
      </c>
      <c r="J37" s="6">
        <f t="shared" si="2"/>
        <v>2700000</v>
      </c>
      <c r="K37" s="5"/>
      <c r="L37" s="6">
        <f t="shared" si="3"/>
        <v>2700000</v>
      </c>
      <c r="M37" s="6">
        <f t="shared" si="5"/>
        <v>-21600000</v>
      </c>
      <c r="N37" s="5"/>
      <c r="O37" s="3">
        <f t="shared" si="6"/>
        <v>0</v>
      </c>
    </row>
    <row r="38" spans="1:15" x14ac:dyDescent="0.2">
      <c r="A38" s="15">
        <v>46722</v>
      </c>
      <c r="B38" s="4">
        <v>3</v>
      </c>
      <c r="C38" s="5">
        <f t="shared" si="4"/>
        <v>19</v>
      </c>
      <c r="D38" s="3">
        <f t="shared" si="0"/>
        <v>22</v>
      </c>
      <c r="E38" s="6">
        <f t="shared" si="1"/>
        <v>24</v>
      </c>
      <c r="F38" s="3">
        <f t="shared" si="7"/>
        <v>6000000</v>
      </c>
      <c r="G38" s="3"/>
      <c r="H38" s="3">
        <v>200000</v>
      </c>
      <c r="I38" s="7">
        <f t="shared" si="8"/>
        <v>4800000</v>
      </c>
      <c r="J38" s="6">
        <f t="shared" si="2"/>
        <v>-1400000</v>
      </c>
      <c r="K38" s="5"/>
      <c r="L38" s="6">
        <f t="shared" si="3"/>
        <v>-1400000</v>
      </c>
      <c r="M38" s="6">
        <f t="shared" si="5"/>
        <v>-23000000</v>
      </c>
      <c r="N38" s="5"/>
      <c r="O38" s="3">
        <f t="shared" si="6"/>
        <v>0</v>
      </c>
    </row>
    <row r="39" spans="1:15" x14ac:dyDescent="0.2">
      <c r="A39" s="15">
        <v>46753</v>
      </c>
      <c r="B39" s="4">
        <v>2</v>
      </c>
      <c r="C39" s="5">
        <f t="shared" si="4"/>
        <v>20</v>
      </c>
      <c r="D39" s="3">
        <f t="shared" si="0"/>
        <v>23</v>
      </c>
      <c r="E39" s="6">
        <f t="shared" si="1"/>
        <v>25</v>
      </c>
      <c r="F39" s="3">
        <f t="shared" si="7"/>
        <v>4000000</v>
      </c>
      <c r="G39" s="3"/>
      <c r="H39" s="3">
        <v>200000</v>
      </c>
      <c r="I39" s="7">
        <f t="shared" si="8"/>
        <v>7200000</v>
      </c>
      <c r="J39" s="6">
        <f t="shared" si="2"/>
        <v>3000000</v>
      </c>
      <c r="K39" s="5"/>
      <c r="L39" s="6">
        <f t="shared" si="3"/>
        <v>3000000</v>
      </c>
      <c r="M39" s="6">
        <f t="shared" si="5"/>
        <v>-20000000</v>
      </c>
      <c r="N39" s="5"/>
      <c r="O39" s="3">
        <f t="shared" si="6"/>
        <v>0</v>
      </c>
    </row>
    <row r="40" spans="1:15" x14ac:dyDescent="0.2">
      <c r="A40" s="15">
        <v>46784</v>
      </c>
      <c r="B40" s="4">
        <v>3</v>
      </c>
      <c r="C40" s="5">
        <f t="shared" si="4"/>
        <v>21</v>
      </c>
      <c r="D40" s="3">
        <f t="shared" si="0"/>
        <v>24</v>
      </c>
      <c r="E40" s="6">
        <f t="shared" si="1"/>
        <v>26</v>
      </c>
      <c r="F40" s="3">
        <f t="shared" si="7"/>
        <v>6000000</v>
      </c>
      <c r="G40" s="3"/>
      <c r="H40" s="3">
        <v>200000</v>
      </c>
      <c r="I40" s="7">
        <f t="shared" si="8"/>
        <v>4800000</v>
      </c>
      <c r="J40" s="6">
        <f t="shared" si="2"/>
        <v>-1400000</v>
      </c>
      <c r="K40" s="5"/>
      <c r="L40" s="6">
        <f t="shared" si="3"/>
        <v>-1400000</v>
      </c>
      <c r="M40" s="6">
        <f t="shared" si="5"/>
        <v>-21400000</v>
      </c>
      <c r="N40" s="5"/>
      <c r="O40" s="3">
        <f t="shared" si="6"/>
        <v>0</v>
      </c>
    </row>
    <row r="41" spans="1:15" x14ac:dyDescent="0.2">
      <c r="A41" s="15">
        <v>46813</v>
      </c>
      <c r="B41" s="4">
        <v>2</v>
      </c>
      <c r="C41" s="5">
        <f t="shared" si="4"/>
        <v>22</v>
      </c>
      <c r="D41" s="3">
        <f t="shared" si="0"/>
        <v>25</v>
      </c>
      <c r="E41" s="6">
        <f t="shared" si="1"/>
        <v>27</v>
      </c>
      <c r="F41" s="3">
        <f t="shared" si="7"/>
        <v>4000000</v>
      </c>
      <c r="G41" s="3"/>
      <c r="H41" s="3">
        <v>200000</v>
      </c>
      <c r="I41" s="7">
        <f t="shared" si="8"/>
        <v>7200000</v>
      </c>
      <c r="J41" s="6">
        <f t="shared" si="2"/>
        <v>3000000</v>
      </c>
      <c r="K41" s="5"/>
      <c r="L41" s="6">
        <f t="shared" si="3"/>
        <v>3000000</v>
      </c>
      <c r="M41" s="6">
        <f t="shared" si="5"/>
        <v>-18400000</v>
      </c>
      <c r="N41" s="5"/>
      <c r="O41" s="3">
        <f t="shared" si="6"/>
        <v>0</v>
      </c>
    </row>
    <row r="42" spans="1:15" x14ac:dyDescent="0.2">
      <c r="A42" s="15">
        <v>46844</v>
      </c>
      <c r="B42" s="4">
        <v>3</v>
      </c>
      <c r="C42" s="5">
        <f t="shared" si="4"/>
        <v>23</v>
      </c>
      <c r="D42" s="3">
        <f t="shared" si="0"/>
        <v>26</v>
      </c>
      <c r="E42" s="6">
        <f t="shared" si="1"/>
        <v>28</v>
      </c>
      <c r="F42" s="3">
        <f t="shared" si="7"/>
        <v>6000000</v>
      </c>
      <c r="G42" s="3"/>
      <c r="H42" s="3">
        <v>200000</v>
      </c>
      <c r="I42" s="7">
        <f t="shared" si="8"/>
        <v>4800000</v>
      </c>
      <c r="J42" s="6">
        <f t="shared" si="2"/>
        <v>-1400000</v>
      </c>
      <c r="K42" s="5"/>
      <c r="L42" s="6">
        <f t="shared" si="3"/>
        <v>-1400000</v>
      </c>
      <c r="M42" s="6">
        <f t="shared" si="5"/>
        <v>-19800000</v>
      </c>
      <c r="N42" s="5"/>
      <c r="O42" s="3">
        <f t="shared" si="6"/>
        <v>0</v>
      </c>
    </row>
    <row r="43" spans="1:15" x14ac:dyDescent="0.2">
      <c r="A43" s="15">
        <v>46874</v>
      </c>
      <c r="B43" s="4">
        <v>2</v>
      </c>
      <c r="C43" s="5">
        <f t="shared" si="4"/>
        <v>24</v>
      </c>
      <c r="D43" s="3">
        <f t="shared" si="0"/>
        <v>27</v>
      </c>
      <c r="E43" s="6">
        <f t="shared" si="1"/>
        <v>29</v>
      </c>
      <c r="F43" s="3">
        <f t="shared" si="7"/>
        <v>4000000</v>
      </c>
      <c r="G43" s="3">
        <v>300000</v>
      </c>
      <c r="H43" s="3">
        <v>200000</v>
      </c>
      <c r="I43" s="7">
        <f t="shared" si="8"/>
        <v>7200000</v>
      </c>
      <c r="J43" s="6">
        <f t="shared" si="2"/>
        <v>2700000</v>
      </c>
      <c r="K43" s="5"/>
      <c r="L43" s="6">
        <f t="shared" si="3"/>
        <v>2700000</v>
      </c>
      <c r="M43" s="6">
        <f t="shared" si="5"/>
        <v>-17100000</v>
      </c>
      <c r="N43" s="5"/>
      <c r="O43" s="3">
        <f t="shared" si="6"/>
        <v>0</v>
      </c>
    </row>
    <row r="44" spans="1:15" x14ac:dyDescent="0.2">
      <c r="A44" s="15">
        <v>46905</v>
      </c>
      <c r="B44" s="4">
        <v>3</v>
      </c>
      <c r="C44" s="5">
        <f t="shared" si="4"/>
        <v>25</v>
      </c>
      <c r="D44" s="3">
        <f t="shared" si="0"/>
        <v>28</v>
      </c>
      <c r="E44" s="6">
        <f t="shared" si="1"/>
        <v>30</v>
      </c>
      <c r="F44" s="3">
        <f t="shared" si="7"/>
        <v>6000000</v>
      </c>
      <c r="G44" s="3"/>
      <c r="H44" s="3">
        <v>200000</v>
      </c>
      <c r="I44" s="7">
        <f t="shared" si="8"/>
        <v>4800000</v>
      </c>
      <c r="J44" s="6">
        <f t="shared" si="2"/>
        <v>-1400000</v>
      </c>
      <c r="K44" s="11">
        <f>$B$4*$E$5</f>
        <v>6300000</v>
      </c>
      <c r="L44" s="6">
        <f t="shared" si="3"/>
        <v>-7700000</v>
      </c>
      <c r="M44" s="6">
        <f t="shared" si="5"/>
        <v>-24800000</v>
      </c>
      <c r="N44" s="5"/>
      <c r="O44" s="3">
        <f t="shared" si="6"/>
        <v>6300000</v>
      </c>
    </row>
    <row r="45" spans="1:15" x14ac:dyDescent="0.2">
      <c r="A45" s="15">
        <v>46935</v>
      </c>
      <c r="B45" s="4">
        <v>2</v>
      </c>
      <c r="C45" s="5">
        <f t="shared" si="4"/>
        <v>26</v>
      </c>
      <c r="D45" s="3">
        <f t="shared" si="0"/>
        <v>29</v>
      </c>
      <c r="E45" s="6">
        <f t="shared" si="1"/>
        <v>31</v>
      </c>
      <c r="F45" s="3">
        <f t="shared" si="7"/>
        <v>4000000</v>
      </c>
      <c r="G45" s="3"/>
      <c r="H45" s="3">
        <v>200000</v>
      </c>
      <c r="I45" s="7">
        <f t="shared" si="8"/>
        <v>7200000</v>
      </c>
      <c r="J45" s="6">
        <f t="shared" si="2"/>
        <v>3000000</v>
      </c>
      <c r="K45" s="5"/>
      <c r="L45" s="6">
        <f t="shared" si="3"/>
        <v>3000000</v>
      </c>
      <c r="M45" s="6">
        <f t="shared" si="5"/>
        <v>-21800000</v>
      </c>
      <c r="N45" s="5"/>
      <c r="O45" s="3">
        <f t="shared" si="6"/>
        <v>0</v>
      </c>
    </row>
    <row r="46" spans="1:15" x14ac:dyDescent="0.2">
      <c r="A46" s="15">
        <v>46966</v>
      </c>
      <c r="B46" s="4">
        <v>3</v>
      </c>
      <c r="C46" s="5">
        <f t="shared" si="4"/>
        <v>27</v>
      </c>
      <c r="D46" s="3">
        <f t="shared" si="0"/>
        <v>30</v>
      </c>
      <c r="E46" s="6">
        <f t="shared" si="1"/>
        <v>32</v>
      </c>
      <c r="F46" s="3">
        <f t="shared" si="7"/>
        <v>6000000</v>
      </c>
      <c r="G46" s="3"/>
      <c r="H46" s="3">
        <v>200000</v>
      </c>
      <c r="I46" s="7">
        <f t="shared" si="8"/>
        <v>4800000</v>
      </c>
      <c r="J46" s="6">
        <f t="shared" si="2"/>
        <v>-1400000</v>
      </c>
      <c r="K46" s="5"/>
      <c r="L46" s="6">
        <f t="shared" si="3"/>
        <v>-1400000</v>
      </c>
      <c r="M46" s="6">
        <f t="shared" si="5"/>
        <v>-23200000</v>
      </c>
      <c r="N46" s="5"/>
      <c r="O46" s="3">
        <f t="shared" si="6"/>
        <v>0</v>
      </c>
    </row>
    <row r="47" spans="1:15" x14ac:dyDescent="0.2">
      <c r="A47" s="15">
        <v>46997</v>
      </c>
      <c r="B47" s="4">
        <v>2</v>
      </c>
      <c r="C47" s="5">
        <f t="shared" si="4"/>
        <v>28</v>
      </c>
      <c r="D47" s="3">
        <f t="shared" si="0"/>
        <v>31</v>
      </c>
      <c r="E47" s="6">
        <f t="shared" si="1"/>
        <v>33</v>
      </c>
      <c r="F47" s="3">
        <f t="shared" si="7"/>
        <v>4000000</v>
      </c>
      <c r="G47" s="3"/>
      <c r="H47" s="3">
        <v>200000</v>
      </c>
      <c r="I47" s="7">
        <f t="shared" si="8"/>
        <v>7200000</v>
      </c>
      <c r="J47" s="6">
        <f t="shared" si="2"/>
        <v>3000000</v>
      </c>
      <c r="K47" s="5"/>
      <c r="L47" s="6">
        <f t="shared" si="3"/>
        <v>3000000</v>
      </c>
      <c r="M47" s="6">
        <f t="shared" si="5"/>
        <v>-20200000</v>
      </c>
      <c r="N47" s="5"/>
      <c r="O47" s="3">
        <f t="shared" si="6"/>
        <v>0</v>
      </c>
    </row>
    <row r="48" spans="1:15" x14ac:dyDescent="0.2">
      <c r="A48" s="15">
        <v>47027</v>
      </c>
      <c r="B48" s="4">
        <v>3</v>
      </c>
      <c r="C48" s="5">
        <f t="shared" si="4"/>
        <v>29</v>
      </c>
      <c r="D48" s="3">
        <f t="shared" si="0"/>
        <v>32</v>
      </c>
      <c r="E48" s="6">
        <f t="shared" si="1"/>
        <v>34</v>
      </c>
      <c r="F48" s="3">
        <f t="shared" si="7"/>
        <v>6000000</v>
      </c>
      <c r="G48" s="3"/>
      <c r="H48" s="3">
        <v>200000</v>
      </c>
      <c r="I48" s="7">
        <f t="shared" si="8"/>
        <v>4800000</v>
      </c>
      <c r="J48" s="6">
        <f t="shared" si="2"/>
        <v>-1400000</v>
      </c>
      <c r="K48" s="5"/>
      <c r="L48" s="6">
        <f t="shared" si="3"/>
        <v>-1400000</v>
      </c>
      <c r="M48" s="6">
        <f t="shared" si="5"/>
        <v>-21600000</v>
      </c>
      <c r="N48" s="5"/>
      <c r="O48" s="3">
        <f t="shared" si="6"/>
        <v>0</v>
      </c>
    </row>
    <row r="49" spans="1:15" x14ac:dyDescent="0.2">
      <c r="A49" s="15">
        <v>47058</v>
      </c>
      <c r="B49" s="4">
        <v>2</v>
      </c>
      <c r="C49" s="5">
        <f t="shared" si="4"/>
        <v>30</v>
      </c>
      <c r="D49" s="3">
        <f t="shared" si="0"/>
        <v>33</v>
      </c>
      <c r="E49" s="6">
        <f t="shared" si="1"/>
        <v>35</v>
      </c>
      <c r="F49" s="3">
        <f t="shared" si="7"/>
        <v>4000000</v>
      </c>
      <c r="G49" s="3">
        <v>300000</v>
      </c>
      <c r="H49" s="3">
        <v>200000</v>
      </c>
      <c r="I49" s="7">
        <f t="shared" si="8"/>
        <v>7200000</v>
      </c>
      <c r="J49" s="6">
        <f t="shared" si="2"/>
        <v>2700000</v>
      </c>
      <c r="K49" s="5"/>
      <c r="L49" s="6">
        <f t="shared" si="3"/>
        <v>2700000</v>
      </c>
      <c r="M49" s="6">
        <f t="shared" si="5"/>
        <v>-18900000</v>
      </c>
      <c r="N49" s="5"/>
      <c r="O49" s="3">
        <f t="shared" si="6"/>
        <v>0</v>
      </c>
    </row>
    <row r="50" spans="1:15" x14ac:dyDescent="0.2">
      <c r="A50" s="15">
        <v>47088</v>
      </c>
      <c r="B50" s="4">
        <v>3</v>
      </c>
      <c r="C50" s="5">
        <f t="shared" si="4"/>
        <v>31</v>
      </c>
      <c r="D50" s="3">
        <f t="shared" si="0"/>
        <v>34</v>
      </c>
      <c r="E50" s="6">
        <f t="shared" si="1"/>
        <v>36</v>
      </c>
      <c r="F50" s="3">
        <f t="shared" si="7"/>
        <v>6000000</v>
      </c>
      <c r="G50" s="3"/>
      <c r="H50" s="3">
        <v>200000</v>
      </c>
      <c r="I50" s="7">
        <f t="shared" si="8"/>
        <v>4800000</v>
      </c>
      <c r="J50" s="6">
        <f t="shared" si="2"/>
        <v>-1400000</v>
      </c>
      <c r="K50" s="5"/>
      <c r="L50" s="6">
        <f t="shared" si="3"/>
        <v>-1400000</v>
      </c>
      <c r="M50" s="6">
        <f t="shared" si="5"/>
        <v>-20300000</v>
      </c>
      <c r="N50" s="5"/>
      <c r="O50" s="3">
        <f t="shared" si="6"/>
        <v>0</v>
      </c>
    </row>
    <row r="51" spans="1:15" x14ac:dyDescent="0.2">
      <c r="A51" s="15">
        <v>47119</v>
      </c>
      <c r="B51" s="4">
        <v>2</v>
      </c>
      <c r="C51" s="5">
        <f t="shared" si="4"/>
        <v>32</v>
      </c>
      <c r="D51" s="3">
        <f t="shared" si="0"/>
        <v>35</v>
      </c>
      <c r="E51" s="6">
        <f t="shared" si="1"/>
        <v>37</v>
      </c>
      <c r="F51" s="3">
        <f t="shared" si="7"/>
        <v>4000000</v>
      </c>
      <c r="G51" s="3"/>
      <c r="H51" s="3">
        <v>200000</v>
      </c>
      <c r="I51" s="7">
        <f t="shared" si="8"/>
        <v>7200000</v>
      </c>
      <c r="J51" s="6">
        <f t="shared" si="2"/>
        <v>3000000</v>
      </c>
      <c r="K51" s="5"/>
      <c r="L51" s="6">
        <f t="shared" si="3"/>
        <v>3000000</v>
      </c>
      <c r="M51" s="6">
        <f t="shared" si="5"/>
        <v>-17300000</v>
      </c>
      <c r="N51" s="5"/>
      <c r="O51" s="3">
        <f t="shared" si="6"/>
        <v>0</v>
      </c>
    </row>
    <row r="52" spans="1:15" x14ac:dyDescent="0.2">
      <c r="A52" s="15">
        <v>47150</v>
      </c>
      <c r="B52" s="4">
        <v>3</v>
      </c>
      <c r="C52" s="5">
        <f t="shared" si="4"/>
        <v>33</v>
      </c>
      <c r="D52" s="3">
        <f t="shared" si="0"/>
        <v>36</v>
      </c>
      <c r="E52" s="6">
        <f t="shared" si="1"/>
        <v>38</v>
      </c>
      <c r="F52" s="3">
        <f t="shared" si="7"/>
        <v>6000000</v>
      </c>
      <c r="G52" s="3"/>
      <c r="H52" s="3">
        <v>200000</v>
      </c>
      <c r="I52" s="7">
        <f t="shared" si="8"/>
        <v>4800000</v>
      </c>
      <c r="J52" s="6">
        <f t="shared" si="2"/>
        <v>-1400000</v>
      </c>
      <c r="K52" s="5"/>
      <c r="L52" s="6">
        <f t="shared" si="3"/>
        <v>-1400000</v>
      </c>
      <c r="M52" s="6">
        <f t="shared" si="5"/>
        <v>-18700000</v>
      </c>
      <c r="N52" s="5"/>
      <c r="O52" s="3">
        <f t="shared" si="6"/>
        <v>0</v>
      </c>
    </row>
    <row r="53" spans="1:15" x14ac:dyDescent="0.2">
      <c r="A53" s="15">
        <v>47178</v>
      </c>
      <c r="B53" s="4">
        <v>2</v>
      </c>
      <c r="C53" s="5">
        <f t="shared" si="4"/>
        <v>34</v>
      </c>
      <c r="D53" s="3">
        <f t="shared" si="0"/>
        <v>37</v>
      </c>
      <c r="E53" s="6">
        <f t="shared" si="1"/>
        <v>39</v>
      </c>
      <c r="F53" s="3">
        <f t="shared" si="7"/>
        <v>4000000</v>
      </c>
      <c r="G53" s="3"/>
      <c r="H53" s="3">
        <v>200000</v>
      </c>
      <c r="I53" s="7">
        <f t="shared" si="8"/>
        <v>7200000</v>
      </c>
      <c r="J53" s="6">
        <f t="shared" si="2"/>
        <v>3000000</v>
      </c>
      <c r="K53" s="5"/>
      <c r="L53" s="6">
        <f t="shared" si="3"/>
        <v>3000000</v>
      </c>
      <c r="M53" s="6">
        <f t="shared" si="5"/>
        <v>-15700000</v>
      </c>
      <c r="N53" s="5"/>
      <c r="O53" s="3">
        <f t="shared" si="6"/>
        <v>0</v>
      </c>
    </row>
    <row r="54" spans="1:15" x14ac:dyDescent="0.2">
      <c r="A54" s="15">
        <v>47209</v>
      </c>
      <c r="B54" s="4">
        <v>3</v>
      </c>
      <c r="C54" s="5">
        <f t="shared" si="4"/>
        <v>35</v>
      </c>
      <c r="D54" s="3">
        <f t="shared" si="0"/>
        <v>38</v>
      </c>
      <c r="E54" s="6">
        <f t="shared" si="1"/>
        <v>40</v>
      </c>
      <c r="F54" s="3">
        <f t="shared" si="7"/>
        <v>6000000</v>
      </c>
      <c r="G54" s="3"/>
      <c r="H54" s="3">
        <v>200000</v>
      </c>
      <c r="I54" s="7">
        <f t="shared" si="8"/>
        <v>4800000</v>
      </c>
      <c r="J54" s="6">
        <f t="shared" si="2"/>
        <v>-1400000</v>
      </c>
      <c r="K54" s="5"/>
      <c r="L54" s="6">
        <f>J54-K54</f>
        <v>-1400000</v>
      </c>
      <c r="M54" s="6">
        <f t="shared" si="5"/>
        <v>-17100000</v>
      </c>
      <c r="N54" s="5"/>
      <c r="O54" s="3">
        <f t="shared" si="6"/>
        <v>0</v>
      </c>
    </row>
    <row r="55" spans="1:15" x14ac:dyDescent="0.2">
      <c r="A55" s="15">
        <v>47239</v>
      </c>
      <c r="B55" s="4">
        <v>2</v>
      </c>
      <c r="C55" s="5">
        <f t="shared" si="4"/>
        <v>36</v>
      </c>
      <c r="D55" s="3">
        <f t="shared" si="0"/>
        <v>39</v>
      </c>
      <c r="E55" s="6">
        <f t="shared" si="1"/>
        <v>41</v>
      </c>
      <c r="F55" s="3">
        <f t="shared" si="7"/>
        <v>4000000</v>
      </c>
      <c r="G55" s="3">
        <v>300000</v>
      </c>
      <c r="H55" s="3">
        <v>200000</v>
      </c>
      <c r="I55" s="7">
        <f t="shared" si="8"/>
        <v>7200000</v>
      </c>
      <c r="J55" s="6">
        <f t="shared" si="2"/>
        <v>2700000</v>
      </c>
      <c r="K55" s="3">
        <f>$B$4*$E$5</f>
        <v>6300000</v>
      </c>
      <c r="L55" s="6">
        <f t="shared" si="3"/>
        <v>-3600000</v>
      </c>
      <c r="M55" s="6">
        <f t="shared" si="5"/>
        <v>-20700000</v>
      </c>
      <c r="N55" s="5"/>
      <c r="O55" s="3">
        <f t="shared" si="6"/>
        <v>6300000</v>
      </c>
    </row>
    <row r="56" spans="1:15" x14ac:dyDescent="0.2">
      <c r="A56" s="15">
        <v>47270</v>
      </c>
      <c r="B56" s="5"/>
      <c r="C56" s="5">
        <f t="shared" si="4"/>
        <v>37</v>
      </c>
      <c r="D56" s="5"/>
      <c r="E56" s="5"/>
      <c r="F56" s="5"/>
      <c r="G56" s="3"/>
      <c r="H56" s="3">
        <v>200000</v>
      </c>
      <c r="I56" s="7">
        <f t="shared" si="8"/>
        <v>4800000</v>
      </c>
      <c r="J56" s="6">
        <f t="shared" si="2"/>
        <v>4600000</v>
      </c>
      <c r="K56" s="11"/>
      <c r="L56" s="6">
        <f t="shared" si="3"/>
        <v>4600000</v>
      </c>
      <c r="M56" s="6">
        <f t="shared" si="5"/>
        <v>-16100000</v>
      </c>
      <c r="N56" s="5"/>
      <c r="O56" s="3">
        <v>7500000</v>
      </c>
    </row>
    <row r="57" spans="1:15" x14ac:dyDescent="0.2">
      <c r="A57" s="15">
        <v>47300</v>
      </c>
      <c r="B57" s="5"/>
      <c r="C57" s="5">
        <f t="shared" si="4"/>
        <v>38</v>
      </c>
      <c r="D57" s="8"/>
      <c r="E57" s="5"/>
      <c r="F57" s="5"/>
      <c r="G57" s="3"/>
      <c r="H57" s="3">
        <v>200000</v>
      </c>
      <c r="I57" s="7">
        <f t="shared" si="8"/>
        <v>7200000</v>
      </c>
      <c r="J57" s="6">
        <f t="shared" si="2"/>
        <v>7000000</v>
      </c>
      <c r="K57" s="5"/>
      <c r="L57" s="6">
        <f t="shared" si="3"/>
        <v>7000000</v>
      </c>
      <c r="M57" s="6">
        <f t="shared" si="5"/>
        <v>-9100000</v>
      </c>
      <c r="N57" s="5"/>
      <c r="O57" s="3">
        <v>7500000</v>
      </c>
    </row>
    <row r="58" spans="1:15" x14ac:dyDescent="0.2">
      <c r="A58" s="15">
        <v>47331</v>
      </c>
      <c r="B58" s="5"/>
      <c r="C58" s="5">
        <f t="shared" si="4"/>
        <v>39</v>
      </c>
      <c r="D58" s="5"/>
      <c r="E58" s="5"/>
      <c r="F58" s="5"/>
      <c r="G58" s="3"/>
      <c r="H58" s="3">
        <v>200000</v>
      </c>
      <c r="I58" s="7">
        <f t="shared" si="8"/>
        <v>4800000</v>
      </c>
      <c r="J58" s="6">
        <f t="shared" si="2"/>
        <v>4600000</v>
      </c>
      <c r="K58" s="5"/>
      <c r="L58" s="6">
        <f t="shared" si="3"/>
        <v>4600000</v>
      </c>
      <c r="M58" s="6">
        <f t="shared" si="5"/>
        <v>-4500000</v>
      </c>
      <c r="N58" s="5"/>
      <c r="O58" s="3">
        <v>7500000</v>
      </c>
    </row>
    <row r="59" spans="1:15" x14ac:dyDescent="0.2">
      <c r="A59" s="15">
        <v>47362</v>
      </c>
      <c r="B59" s="5"/>
      <c r="C59" s="5">
        <f t="shared" si="4"/>
        <v>40</v>
      </c>
      <c r="D59" s="5"/>
      <c r="E59" s="5"/>
      <c r="F59" s="5"/>
      <c r="G59" s="3"/>
      <c r="H59" s="3">
        <v>200000</v>
      </c>
      <c r="I59" s="7">
        <f t="shared" si="8"/>
        <v>7200000</v>
      </c>
      <c r="J59" s="6">
        <f t="shared" si="2"/>
        <v>7000000</v>
      </c>
      <c r="K59" s="5"/>
      <c r="L59" s="6">
        <f t="shared" si="3"/>
        <v>7000000</v>
      </c>
      <c r="M59" s="6">
        <f t="shared" si="5"/>
        <v>2500000</v>
      </c>
      <c r="N59" s="5"/>
      <c r="O59" s="3">
        <v>7500000</v>
      </c>
    </row>
    <row r="60" spans="1:15" x14ac:dyDescent="0.2">
      <c r="A60" s="15">
        <v>47392</v>
      </c>
      <c r="B60" s="5"/>
      <c r="C60" s="5">
        <f t="shared" si="4"/>
        <v>41</v>
      </c>
      <c r="D60" s="5"/>
      <c r="E60" s="5"/>
      <c r="F60" s="5"/>
      <c r="G60" s="3">
        <v>300000</v>
      </c>
      <c r="H60" s="3">
        <v>200000</v>
      </c>
      <c r="I60" s="7">
        <f t="shared" si="8"/>
        <v>4800000</v>
      </c>
      <c r="J60" s="6">
        <f t="shared" si="2"/>
        <v>4300000</v>
      </c>
      <c r="K60" s="5"/>
      <c r="L60" s="6">
        <f t="shared" si="3"/>
        <v>4300000</v>
      </c>
      <c r="M60" s="6">
        <f t="shared" si="5"/>
        <v>6800000</v>
      </c>
      <c r="N60" s="5"/>
      <c r="O60" s="3">
        <v>0</v>
      </c>
    </row>
    <row r="61" spans="1:15" x14ac:dyDescent="0.2">
      <c r="A61" s="5"/>
      <c r="B61" s="5"/>
      <c r="C61" s="5"/>
      <c r="D61" s="5"/>
      <c r="E61" s="5"/>
      <c r="F61" s="6">
        <f>SUM(F20:F60)</f>
        <v>180000000</v>
      </c>
      <c r="G61" s="6">
        <f t="shared" ref="G61:K61" si="9">SUM(G20:G60)</f>
        <v>2100000</v>
      </c>
      <c r="H61" s="6">
        <f t="shared" si="9"/>
        <v>8200000</v>
      </c>
      <c r="I61" s="6">
        <f>SUM(I20:I60)</f>
        <v>216000000</v>
      </c>
      <c r="J61" s="6">
        <f>SUM(J20:J60)</f>
        <v>25700000</v>
      </c>
      <c r="K61" s="6">
        <f t="shared" si="9"/>
        <v>18900000</v>
      </c>
      <c r="L61" s="6">
        <f>SUM(L20:L60)</f>
        <v>6800000</v>
      </c>
      <c r="M61" s="5"/>
      <c r="N61" s="5"/>
    </row>
    <row r="63" spans="1:15" x14ac:dyDescent="0.2">
      <c r="A63" s="25" t="s">
        <v>40</v>
      </c>
      <c r="L63" s="20"/>
    </row>
    <row r="64" spans="1:15" s="23" customFormat="1" x14ac:dyDescent="0.2">
      <c r="A64" s="24"/>
    </row>
    <row r="65" spans="1:7" s="23" customFormat="1" ht="39" customHeight="1" x14ac:dyDescent="0.2">
      <c r="A65" s="27" t="s">
        <v>37</v>
      </c>
      <c r="B65" s="27"/>
      <c r="C65" s="27"/>
      <c r="D65" s="27"/>
      <c r="E65" s="27"/>
      <c r="F65" s="27"/>
      <c r="G65" s="27"/>
    </row>
    <row r="66" spans="1:7" s="23" customFormat="1" ht="55" customHeight="1" x14ac:dyDescent="0.2">
      <c r="A66" s="27" t="s">
        <v>38</v>
      </c>
      <c r="B66" s="27"/>
      <c r="C66" s="27"/>
      <c r="D66" s="27"/>
      <c r="E66" s="27"/>
      <c r="F66" s="27"/>
      <c r="G66" s="27"/>
    </row>
    <row r="67" spans="1:7" ht="49" customHeight="1" x14ac:dyDescent="0.2">
      <c r="A67" s="27" t="s">
        <v>39</v>
      </c>
      <c r="B67" s="27"/>
      <c r="C67" s="27"/>
      <c r="D67" s="27"/>
      <c r="E67" s="27"/>
      <c r="F67" s="27"/>
      <c r="G67" s="27"/>
    </row>
    <row r="68" spans="1:7" ht="50" customHeight="1" x14ac:dyDescent="0.2">
      <c r="A68" s="27" t="s">
        <v>41</v>
      </c>
      <c r="B68" s="27"/>
      <c r="C68" s="27"/>
      <c r="D68" s="27"/>
      <c r="E68" s="27"/>
      <c r="F68" s="27"/>
      <c r="G68" s="27"/>
    </row>
    <row r="69" spans="1:7" ht="64" customHeight="1" x14ac:dyDescent="0.2">
      <c r="A69" s="27" t="s">
        <v>42</v>
      </c>
      <c r="B69" s="27"/>
      <c r="C69" s="27"/>
      <c r="D69" s="27"/>
      <c r="E69" s="27"/>
      <c r="F69" s="27"/>
      <c r="G69" s="27"/>
    </row>
    <row r="70" spans="1:7" ht="41" customHeight="1" x14ac:dyDescent="0.2">
      <c r="A70" s="27" t="s">
        <v>43</v>
      </c>
      <c r="B70" s="27"/>
      <c r="C70" s="27"/>
      <c r="D70" s="27"/>
      <c r="E70" s="27"/>
      <c r="F70" s="27"/>
      <c r="G70" s="27"/>
    </row>
    <row r="71" spans="1:7" ht="50" customHeight="1" x14ac:dyDescent="0.2">
      <c r="A71" s="27" t="s">
        <v>44</v>
      </c>
      <c r="B71" s="27"/>
      <c r="C71" s="27"/>
      <c r="D71" s="27"/>
      <c r="E71" s="27"/>
      <c r="F71" s="27"/>
      <c r="G71" s="27"/>
    </row>
    <row r="72" spans="1:7" ht="49" customHeight="1" x14ac:dyDescent="0.2">
      <c r="A72" s="27" t="s">
        <v>47</v>
      </c>
      <c r="B72" s="27"/>
      <c r="C72" s="27"/>
      <c r="D72" s="27"/>
      <c r="E72" s="27"/>
      <c r="F72" s="27"/>
      <c r="G72" s="27"/>
    </row>
  </sheetData>
  <mergeCells count="8">
    <mergeCell ref="A70:G70"/>
    <mergeCell ref="A71:G71"/>
    <mergeCell ref="A72:G72"/>
    <mergeCell ref="A65:G65"/>
    <mergeCell ref="A66:G66"/>
    <mergeCell ref="A67:G67"/>
    <mergeCell ref="A68:G68"/>
    <mergeCell ref="A69:G6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75BE-44BC-47B4-94CE-1BB713AB073E}">
  <dimension ref="A2:O97"/>
  <sheetViews>
    <sheetView workbookViewId="0">
      <selection activeCell="A15" sqref="A15"/>
    </sheetView>
  </sheetViews>
  <sheetFormatPr baseColWidth="10" defaultRowHeight="16" x14ac:dyDescent="0.2"/>
  <cols>
    <col min="1" max="1" width="21.6640625" bestFit="1" customWidth="1"/>
    <col min="2" max="2" width="14.83203125" bestFit="1" customWidth="1"/>
    <col min="3" max="3" width="7.6640625" bestFit="1" customWidth="1"/>
    <col min="4" max="4" width="25.1640625" bestFit="1" customWidth="1"/>
    <col min="5" max="5" width="20.33203125" bestFit="1" customWidth="1"/>
    <col min="6" max="6" width="21.83203125" bestFit="1" customWidth="1"/>
    <col min="7" max="7" width="14.33203125" customWidth="1"/>
    <col min="8" max="8" width="19.1640625" customWidth="1"/>
    <col min="9" max="9" width="12.1640625" bestFit="1" customWidth="1"/>
    <col min="10" max="10" width="16.83203125" bestFit="1" customWidth="1"/>
    <col min="11" max="11" width="17.6640625" customWidth="1"/>
    <col min="12" max="12" width="27.83203125" bestFit="1" customWidth="1"/>
    <col min="13" max="13" width="18.33203125" customWidth="1"/>
    <col min="14" max="14" width="15.6640625" customWidth="1"/>
    <col min="15" max="15" width="18.6640625" customWidth="1"/>
  </cols>
  <sheetData>
    <row r="2" spans="1:14" s="21" customFormat="1" x14ac:dyDescent="0.2">
      <c r="A2" s="21" t="s">
        <v>29</v>
      </c>
      <c r="D2" s="21" t="s">
        <v>21</v>
      </c>
      <c r="E2" s="21" t="s">
        <v>22</v>
      </c>
    </row>
    <row r="4" spans="1:14" x14ac:dyDescent="0.2">
      <c r="A4" s="5" t="s">
        <v>0</v>
      </c>
      <c r="B4" s="14">
        <v>30000000</v>
      </c>
      <c r="D4" s="5" t="s">
        <v>24</v>
      </c>
      <c r="E4" s="8">
        <f>XIRR(O20:O84,A20:A84)</f>
        <v>0.20723329186439512</v>
      </c>
    </row>
    <row r="5" spans="1:14" x14ac:dyDescent="0.2">
      <c r="A5" s="5" t="s">
        <v>5</v>
      </c>
      <c r="B5" s="3">
        <v>2000000</v>
      </c>
      <c r="D5" s="5" t="s">
        <v>25</v>
      </c>
      <c r="E5" s="12">
        <v>0.21</v>
      </c>
    </row>
    <row r="6" spans="1:14" x14ac:dyDescent="0.2">
      <c r="A6" s="5" t="s">
        <v>6</v>
      </c>
      <c r="B6" s="3">
        <f>(B4/B5)*2</f>
        <v>30</v>
      </c>
    </row>
    <row r="7" spans="1:14" x14ac:dyDescent="0.2">
      <c r="A7" s="5" t="s">
        <v>7</v>
      </c>
      <c r="B7" s="22" t="s">
        <v>23</v>
      </c>
    </row>
    <row r="8" spans="1:14" x14ac:dyDescent="0.2">
      <c r="A8" s="5" t="s">
        <v>8</v>
      </c>
      <c r="B8" s="3">
        <v>3</v>
      </c>
      <c r="D8" s="5" t="s">
        <v>34</v>
      </c>
      <c r="E8" s="6">
        <f>K85</f>
        <v>31500000</v>
      </c>
    </row>
    <row r="9" spans="1:14" x14ac:dyDescent="0.2">
      <c r="A9" s="5" t="s">
        <v>9</v>
      </c>
      <c r="B9" s="3">
        <v>5</v>
      </c>
      <c r="D9" s="5" t="s">
        <v>33</v>
      </c>
      <c r="E9" s="6">
        <f>E8+B4</f>
        <v>61500000</v>
      </c>
    </row>
    <row r="10" spans="1:14" x14ac:dyDescent="0.2">
      <c r="K10" s="1"/>
      <c r="M10" s="1"/>
      <c r="N10" s="1"/>
    </row>
    <row r="11" spans="1:14" x14ac:dyDescent="0.2">
      <c r="A11" t="s">
        <v>26</v>
      </c>
      <c r="K11" s="1"/>
      <c r="M11" s="1"/>
      <c r="N11" s="1"/>
    </row>
    <row r="12" spans="1:14" x14ac:dyDescent="0.2">
      <c r="A12" t="s">
        <v>27</v>
      </c>
      <c r="K12" s="1"/>
      <c r="M12" s="1"/>
      <c r="N12" s="1"/>
    </row>
    <row r="13" spans="1:14" x14ac:dyDescent="0.2">
      <c r="A13" t="s">
        <v>36</v>
      </c>
      <c r="K13" s="1"/>
      <c r="M13" s="1"/>
      <c r="N13" s="1"/>
    </row>
    <row r="14" spans="1:14" x14ac:dyDescent="0.2">
      <c r="A14" t="s">
        <v>31</v>
      </c>
      <c r="K14" s="1"/>
      <c r="M14" s="1"/>
      <c r="N14" s="1"/>
    </row>
    <row r="15" spans="1:14" x14ac:dyDescent="0.2">
      <c r="A15" t="s">
        <v>51</v>
      </c>
      <c r="K15" s="1"/>
      <c r="M15" s="1"/>
      <c r="N15" s="1"/>
    </row>
    <row r="16" spans="1:14" x14ac:dyDescent="0.2">
      <c r="A16" t="s">
        <v>35</v>
      </c>
      <c r="K16" s="1"/>
      <c r="M16" s="1"/>
      <c r="N16" s="1"/>
    </row>
    <row r="17" spans="1:15" x14ac:dyDescent="0.2">
      <c r="K17" s="1"/>
      <c r="M17" s="1"/>
      <c r="N17" s="1"/>
    </row>
    <row r="18" spans="1:15" x14ac:dyDescent="0.2">
      <c r="A18" s="1" t="s">
        <v>1</v>
      </c>
      <c r="K18" s="1"/>
      <c r="M18" s="1"/>
      <c r="N18" s="1" t="s">
        <v>12</v>
      </c>
    </row>
    <row r="19" spans="1:15" ht="51" x14ac:dyDescent="0.2">
      <c r="A19" s="5"/>
      <c r="B19" s="16" t="s">
        <v>15</v>
      </c>
      <c r="C19" s="17" t="s">
        <v>2</v>
      </c>
      <c r="D19" s="16" t="s">
        <v>3</v>
      </c>
      <c r="E19" s="16" t="s">
        <v>4</v>
      </c>
      <c r="F19" s="2" t="s">
        <v>5</v>
      </c>
      <c r="G19" s="2" t="s">
        <v>16</v>
      </c>
      <c r="H19" s="9" t="s">
        <v>32</v>
      </c>
      <c r="I19" s="2" t="s">
        <v>10</v>
      </c>
      <c r="J19" s="2" t="s">
        <v>11</v>
      </c>
      <c r="K19" s="18" t="s">
        <v>19</v>
      </c>
      <c r="L19" s="10" t="s">
        <v>14</v>
      </c>
      <c r="M19" s="18" t="s">
        <v>13</v>
      </c>
      <c r="N19" s="9" t="s">
        <v>50</v>
      </c>
      <c r="O19" s="9" t="s">
        <v>17</v>
      </c>
    </row>
    <row r="20" spans="1:15" x14ac:dyDescent="0.2">
      <c r="A20" s="15">
        <v>46174</v>
      </c>
      <c r="B20" s="4">
        <v>5</v>
      </c>
      <c r="C20" s="5">
        <v>1</v>
      </c>
      <c r="D20" s="3">
        <f>C20+$B$8</f>
        <v>4</v>
      </c>
      <c r="E20" s="6">
        <f>C20+$B$9</f>
        <v>6</v>
      </c>
      <c r="F20" s="3">
        <v>10000000</v>
      </c>
      <c r="G20" s="3"/>
      <c r="H20" s="3">
        <v>200000</v>
      </c>
      <c r="I20" s="5"/>
      <c r="J20" s="6">
        <f t="shared" ref="J20:J51" si="0">I20-SUM(F20:H20)</f>
        <v>-10200000</v>
      </c>
      <c r="K20" s="5"/>
      <c r="L20" s="6">
        <f>J20-K20</f>
        <v>-10200000</v>
      </c>
      <c r="M20" s="6">
        <f>L20</f>
        <v>-10200000</v>
      </c>
      <c r="N20" s="5"/>
      <c r="O20" s="3">
        <v>-30000000</v>
      </c>
    </row>
    <row r="21" spans="1:15" x14ac:dyDescent="0.2">
      <c r="A21" s="15">
        <v>46204</v>
      </c>
      <c r="B21" s="4">
        <v>5</v>
      </c>
      <c r="C21" s="5">
        <f>C20+1</f>
        <v>2</v>
      </c>
      <c r="D21" s="3">
        <f t="shared" ref="D21:D55" si="1">C21+$B$8</f>
        <v>5</v>
      </c>
      <c r="E21" s="6">
        <f t="shared" ref="E21:E55" si="2">C21+$B$9</f>
        <v>7</v>
      </c>
      <c r="F21" s="3">
        <v>10000000</v>
      </c>
      <c r="G21" s="3"/>
      <c r="H21" s="3">
        <v>200000</v>
      </c>
      <c r="I21" s="5"/>
      <c r="J21" s="6">
        <f t="shared" si="0"/>
        <v>-10200000</v>
      </c>
      <c r="K21" s="5"/>
      <c r="L21" s="6">
        <f t="shared" ref="L21:L84" si="3">J21-K21</f>
        <v>-10200000</v>
      </c>
      <c r="M21" s="6">
        <f>L21+M20</f>
        <v>-20400000</v>
      </c>
      <c r="N21" s="5"/>
      <c r="O21" s="3">
        <f>K21</f>
        <v>0</v>
      </c>
    </row>
    <row r="22" spans="1:15" x14ac:dyDescent="0.2">
      <c r="A22" s="15">
        <v>46235</v>
      </c>
      <c r="B22" s="4">
        <v>5</v>
      </c>
      <c r="C22" s="5">
        <f t="shared" ref="C22:C84" si="4">C21+1</f>
        <v>3</v>
      </c>
      <c r="D22" s="3">
        <f t="shared" si="1"/>
        <v>6</v>
      </c>
      <c r="E22" s="6">
        <f t="shared" si="2"/>
        <v>8</v>
      </c>
      <c r="F22" s="3">
        <v>10000000</v>
      </c>
      <c r="G22" s="3"/>
      <c r="H22" s="3">
        <v>200000</v>
      </c>
      <c r="I22" s="5"/>
      <c r="J22" s="6">
        <f t="shared" si="0"/>
        <v>-10200000</v>
      </c>
      <c r="K22" s="5"/>
      <c r="L22" s="6">
        <f t="shared" si="3"/>
        <v>-10200000</v>
      </c>
      <c r="M22" s="6">
        <f t="shared" ref="M22:M84" si="5">L22+M21</f>
        <v>-30600000</v>
      </c>
      <c r="N22" s="5"/>
      <c r="O22" s="3">
        <f t="shared" ref="O22:O79" si="6">K22</f>
        <v>0</v>
      </c>
    </row>
    <row r="23" spans="1:15" x14ac:dyDescent="0.2">
      <c r="A23" s="15">
        <v>46266</v>
      </c>
      <c r="B23" s="4"/>
      <c r="C23" s="5">
        <f t="shared" si="4"/>
        <v>4</v>
      </c>
      <c r="D23" s="3">
        <f t="shared" si="1"/>
        <v>7</v>
      </c>
      <c r="E23" s="6">
        <f t="shared" si="2"/>
        <v>9</v>
      </c>
      <c r="F23" s="3"/>
      <c r="G23" s="3"/>
      <c r="H23" s="3">
        <v>200000</v>
      </c>
      <c r="I23" s="5"/>
      <c r="J23" s="6">
        <f t="shared" si="0"/>
        <v>-200000</v>
      </c>
      <c r="K23" s="5"/>
      <c r="L23" s="6">
        <f t="shared" si="3"/>
        <v>-200000</v>
      </c>
      <c r="M23" s="6">
        <f t="shared" si="5"/>
        <v>-30800000</v>
      </c>
      <c r="N23" s="5"/>
      <c r="O23" s="3">
        <f t="shared" si="6"/>
        <v>0</v>
      </c>
    </row>
    <row r="24" spans="1:15" x14ac:dyDescent="0.2">
      <c r="A24" s="15">
        <v>46296</v>
      </c>
      <c r="B24" s="4"/>
      <c r="C24" s="5">
        <f t="shared" si="4"/>
        <v>5</v>
      </c>
      <c r="D24" s="3">
        <f t="shared" si="1"/>
        <v>8</v>
      </c>
      <c r="E24" s="6">
        <f t="shared" si="2"/>
        <v>10</v>
      </c>
      <c r="F24" s="3"/>
      <c r="G24" s="3"/>
      <c r="H24" s="3">
        <v>200000</v>
      </c>
      <c r="I24" s="7">
        <f>F20*1.2</f>
        <v>12000000</v>
      </c>
      <c r="J24" s="6">
        <f t="shared" si="0"/>
        <v>11800000</v>
      </c>
      <c r="K24" s="5"/>
      <c r="L24" s="6">
        <f t="shared" si="3"/>
        <v>11800000</v>
      </c>
      <c r="M24" s="6">
        <f t="shared" si="5"/>
        <v>-19000000</v>
      </c>
      <c r="N24" s="5"/>
      <c r="O24" s="3">
        <f t="shared" si="6"/>
        <v>0</v>
      </c>
    </row>
    <row r="25" spans="1:15" x14ac:dyDescent="0.2">
      <c r="A25" s="15">
        <v>46327</v>
      </c>
      <c r="B25" s="4"/>
      <c r="C25" s="5">
        <f t="shared" si="4"/>
        <v>6</v>
      </c>
      <c r="D25" s="3">
        <f t="shared" si="1"/>
        <v>9</v>
      </c>
      <c r="E25" s="6">
        <f t="shared" si="2"/>
        <v>11</v>
      </c>
      <c r="F25" s="3"/>
      <c r="G25" s="3">
        <v>300000</v>
      </c>
      <c r="H25" s="3">
        <v>200000</v>
      </c>
      <c r="I25" s="7">
        <f t="shared" ref="I25" si="7">F21*1.2</f>
        <v>12000000</v>
      </c>
      <c r="J25" s="6">
        <f t="shared" si="0"/>
        <v>11500000</v>
      </c>
      <c r="K25" s="5"/>
      <c r="L25" s="6">
        <f t="shared" si="3"/>
        <v>11500000</v>
      </c>
      <c r="M25" s="6">
        <f t="shared" si="5"/>
        <v>-7500000</v>
      </c>
      <c r="N25" s="5"/>
      <c r="O25" s="3">
        <f t="shared" si="6"/>
        <v>0</v>
      </c>
    </row>
    <row r="26" spans="1:15" x14ac:dyDescent="0.2">
      <c r="A26" s="15">
        <v>46357</v>
      </c>
      <c r="B26" s="4"/>
      <c r="C26" s="5">
        <f t="shared" si="4"/>
        <v>7</v>
      </c>
      <c r="D26" s="3">
        <f t="shared" si="1"/>
        <v>10</v>
      </c>
      <c r="E26" s="6">
        <f t="shared" si="2"/>
        <v>12</v>
      </c>
      <c r="F26" s="3"/>
      <c r="G26" s="3"/>
      <c r="H26" s="3">
        <v>200000</v>
      </c>
      <c r="I26" s="7"/>
      <c r="J26" s="6">
        <f t="shared" si="0"/>
        <v>-200000</v>
      </c>
      <c r="K26" s="5"/>
      <c r="L26" s="6">
        <f t="shared" si="3"/>
        <v>-200000</v>
      </c>
      <c r="M26" s="6">
        <f t="shared" si="5"/>
        <v>-7700000</v>
      </c>
      <c r="N26" s="5"/>
      <c r="O26" s="3">
        <f t="shared" si="6"/>
        <v>0</v>
      </c>
    </row>
    <row r="27" spans="1:15" x14ac:dyDescent="0.2">
      <c r="A27" s="15">
        <v>46388</v>
      </c>
      <c r="B27" s="4">
        <v>3</v>
      </c>
      <c r="C27" s="5">
        <f t="shared" si="4"/>
        <v>8</v>
      </c>
      <c r="D27" s="3">
        <f t="shared" si="1"/>
        <v>11</v>
      </c>
      <c r="E27" s="6">
        <f t="shared" si="2"/>
        <v>13</v>
      </c>
      <c r="F27" s="3">
        <f t="shared" ref="F27:F79" si="8">B27*$B$5</f>
        <v>6000000</v>
      </c>
      <c r="G27" s="3"/>
      <c r="H27" s="3">
        <v>200000</v>
      </c>
      <c r="I27" s="7">
        <f>F22*1.2*0.25</f>
        <v>3000000</v>
      </c>
      <c r="J27" s="6">
        <f t="shared" si="0"/>
        <v>-3200000</v>
      </c>
      <c r="K27" s="5"/>
      <c r="L27" s="6">
        <f t="shared" si="3"/>
        <v>-3200000</v>
      </c>
      <c r="M27" s="6">
        <f t="shared" si="5"/>
        <v>-10900000</v>
      </c>
      <c r="N27" s="5"/>
      <c r="O27" s="3">
        <f t="shared" si="6"/>
        <v>0</v>
      </c>
    </row>
    <row r="28" spans="1:15" x14ac:dyDescent="0.2">
      <c r="A28" s="15">
        <v>46419</v>
      </c>
      <c r="B28" s="4">
        <v>3</v>
      </c>
      <c r="C28" s="5">
        <f t="shared" si="4"/>
        <v>9</v>
      </c>
      <c r="D28" s="3">
        <f t="shared" si="1"/>
        <v>12</v>
      </c>
      <c r="E28" s="6">
        <f t="shared" si="2"/>
        <v>14</v>
      </c>
      <c r="F28" s="3">
        <f t="shared" si="8"/>
        <v>6000000</v>
      </c>
      <c r="G28" s="3"/>
      <c r="H28" s="3">
        <v>200000</v>
      </c>
      <c r="I28" s="7">
        <f>I27</f>
        <v>3000000</v>
      </c>
      <c r="J28" s="6">
        <f t="shared" si="0"/>
        <v>-3200000</v>
      </c>
      <c r="K28" s="5"/>
      <c r="L28" s="6">
        <f t="shared" si="3"/>
        <v>-3200000</v>
      </c>
      <c r="M28" s="6">
        <f t="shared" si="5"/>
        <v>-14100000</v>
      </c>
      <c r="N28" s="5"/>
      <c r="O28" s="3">
        <f t="shared" si="6"/>
        <v>0</v>
      </c>
    </row>
    <row r="29" spans="1:15" x14ac:dyDescent="0.2">
      <c r="A29" s="15">
        <v>46447</v>
      </c>
      <c r="B29" s="4">
        <v>3</v>
      </c>
      <c r="C29" s="5">
        <f t="shared" si="4"/>
        <v>10</v>
      </c>
      <c r="D29" s="3">
        <f t="shared" si="1"/>
        <v>13</v>
      </c>
      <c r="E29" s="6">
        <f t="shared" si="2"/>
        <v>15</v>
      </c>
      <c r="F29" s="3">
        <f t="shared" si="8"/>
        <v>6000000</v>
      </c>
      <c r="G29" s="3"/>
      <c r="H29" s="3">
        <v>200000</v>
      </c>
      <c r="I29" s="7">
        <f>I28</f>
        <v>3000000</v>
      </c>
      <c r="J29" s="6">
        <f t="shared" si="0"/>
        <v>-3200000</v>
      </c>
      <c r="K29" s="5"/>
      <c r="L29" s="6">
        <f t="shared" si="3"/>
        <v>-3200000</v>
      </c>
      <c r="M29" s="6">
        <f t="shared" si="5"/>
        <v>-17300000</v>
      </c>
      <c r="N29" s="5"/>
      <c r="O29" s="3">
        <f t="shared" si="6"/>
        <v>0</v>
      </c>
    </row>
    <row r="30" spans="1:15" x14ac:dyDescent="0.2">
      <c r="A30" s="15">
        <v>46478</v>
      </c>
      <c r="B30" s="4">
        <v>3</v>
      </c>
      <c r="C30" s="5">
        <f t="shared" si="4"/>
        <v>11</v>
      </c>
      <c r="D30" s="3">
        <f t="shared" si="1"/>
        <v>14</v>
      </c>
      <c r="E30" s="6">
        <f t="shared" si="2"/>
        <v>16</v>
      </c>
      <c r="F30" s="3">
        <f t="shared" si="8"/>
        <v>6000000</v>
      </c>
      <c r="G30" s="3"/>
      <c r="H30" s="3">
        <v>200000</v>
      </c>
      <c r="I30" s="7">
        <f>I29</f>
        <v>3000000</v>
      </c>
      <c r="J30" s="6">
        <f t="shared" si="0"/>
        <v>-3200000</v>
      </c>
      <c r="K30" s="5"/>
      <c r="L30" s="6">
        <f t="shared" si="3"/>
        <v>-3200000</v>
      </c>
      <c r="M30" s="6">
        <f t="shared" si="5"/>
        <v>-20500000</v>
      </c>
      <c r="N30" s="5"/>
      <c r="O30" s="3">
        <f t="shared" si="6"/>
        <v>0</v>
      </c>
    </row>
    <row r="31" spans="1:15" x14ac:dyDescent="0.2">
      <c r="A31" s="15">
        <v>46508</v>
      </c>
      <c r="B31" s="4">
        <v>3</v>
      </c>
      <c r="C31" s="5">
        <f t="shared" si="4"/>
        <v>12</v>
      </c>
      <c r="D31" s="3">
        <f t="shared" si="1"/>
        <v>15</v>
      </c>
      <c r="E31" s="6">
        <f t="shared" si="2"/>
        <v>17</v>
      </c>
      <c r="F31" s="3">
        <f t="shared" si="8"/>
        <v>6000000</v>
      </c>
      <c r="G31" s="3">
        <v>300000</v>
      </c>
      <c r="H31" s="3">
        <v>200000</v>
      </c>
      <c r="I31" s="7">
        <f>F26*1.2</f>
        <v>0</v>
      </c>
      <c r="J31" s="6">
        <f t="shared" si="0"/>
        <v>-6500000</v>
      </c>
      <c r="K31" s="5"/>
      <c r="L31" s="6">
        <f t="shared" si="3"/>
        <v>-6500000</v>
      </c>
      <c r="M31" s="6">
        <f t="shared" si="5"/>
        <v>-27000000</v>
      </c>
      <c r="N31" s="5"/>
      <c r="O31" s="3">
        <f t="shared" si="6"/>
        <v>0</v>
      </c>
    </row>
    <row r="32" spans="1:15" x14ac:dyDescent="0.2">
      <c r="A32" s="15">
        <v>46539</v>
      </c>
      <c r="B32" s="4">
        <v>3</v>
      </c>
      <c r="C32" s="5">
        <f t="shared" si="4"/>
        <v>13</v>
      </c>
      <c r="D32" s="3">
        <f t="shared" si="1"/>
        <v>16</v>
      </c>
      <c r="E32" s="6">
        <f t="shared" si="2"/>
        <v>18</v>
      </c>
      <c r="F32" s="3">
        <f t="shared" si="8"/>
        <v>6000000</v>
      </c>
      <c r="G32" s="3"/>
      <c r="H32" s="3">
        <v>200000</v>
      </c>
      <c r="I32" s="7">
        <f>F27*1.2</f>
        <v>7200000</v>
      </c>
      <c r="J32" s="6">
        <f t="shared" si="0"/>
        <v>1000000</v>
      </c>
      <c r="K32" s="11">
        <f>$B$4*0.21</f>
        <v>6300000</v>
      </c>
      <c r="L32" s="6">
        <f t="shared" si="3"/>
        <v>-5300000</v>
      </c>
      <c r="M32" s="6">
        <f t="shared" si="5"/>
        <v>-32300000</v>
      </c>
      <c r="N32" s="5"/>
      <c r="O32" s="3">
        <f t="shared" si="6"/>
        <v>6300000</v>
      </c>
    </row>
    <row r="33" spans="1:15" x14ac:dyDescent="0.2">
      <c r="A33" s="15">
        <v>46569</v>
      </c>
      <c r="B33" s="4">
        <v>2</v>
      </c>
      <c r="C33" s="5">
        <f t="shared" si="4"/>
        <v>14</v>
      </c>
      <c r="D33" s="3">
        <f t="shared" si="1"/>
        <v>17</v>
      </c>
      <c r="E33" s="6">
        <f t="shared" si="2"/>
        <v>19</v>
      </c>
      <c r="F33" s="3">
        <f t="shared" si="8"/>
        <v>4000000</v>
      </c>
      <c r="G33" s="3"/>
      <c r="H33" s="3">
        <v>200000</v>
      </c>
      <c r="I33" s="7">
        <f t="shared" ref="I33:I83" si="9">F28*1.2</f>
        <v>7200000</v>
      </c>
      <c r="J33" s="6">
        <f t="shared" si="0"/>
        <v>3000000</v>
      </c>
      <c r="K33" s="5"/>
      <c r="L33" s="6">
        <f t="shared" si="3"/>
        <v>3000000</v>
      </c>
      <c r="M33" s="6">
        <f t="shared" si="5"/>
        <v>-29300000</v>
      </c>
      <c r="N33" s="5"/>
      <c r="O33" s="3">
        <f t="shared" si="6"/>
        <v>0</v>
      </c>
    </row>
    <row r="34" spans="1:15" x14ac:dyDescent="0.2">
      <c r="A34" s="15">
        <v>46600</v>
      </c>
      <c r="B34" s="4">
        <v>3</v>
      </c>
      <c r="C34" s="5">
        <f t="shared" si="4"/>
        <v>15</v>
      </c>
      <c r="D34" s="3">
        <f t="shared" si="1"/>
        <v>18</v>
      </c>
      <c r="E34" s="6">
        <f t="shared" si="2"/>
        <v>20</v>
      </c>
      <c r="F34" s="3">
        <f t="shared" si="8"/>
        <v>6000000</v>
      </c>
      <c r="G34" s="3"/>
      <c r="H34" s="3">
        <v>200000</v>
      </c>
      <c r="I34" s="7">
        <f t="shared" si="9"/>
        <v>7200000</v>
      </c>
      <c r="J34" s="6">
        <f t="shared" si="0"/>
        <v>1000000</v>
      </c>
      <c r="K34" s="5"/>
      <c r="L34" s="6">
        <f t="shared" si="3"/>
        <v>1000000</v>
      </c>
      <c r="M34" s="6">
        <f t="shared" si="5"/>
        <v>-28300000</v>
      </c>
      <c r="N34" s="5"/>
      <c r="O34" s="3">
        <f t="shared" si="6"/>
        <v>0</v>
      </c>
    </row>
    <row r="35" spans="1:15" x14ac:dyDescent="0.2">
      <c r="A35" s="15">
        <v>46631</v>
      </c>
      <c r="B35" s="4">
        <v>2</v>
      </c>
      <c r="C35" s="5">
        <f t="shared" si="4"/>
        <v>16</v>
      </c>
      <c r="D35" s="3">
        <f t="shared" si="1"/>
        <v>19</v>
      </c>
      <c r="E35" s="6">
        <f t="shared" si="2"/>
        <v>21</v>
      </c>
      <c r="F35" s="3">
        <f t="shared" si="8"/>
        <v>4000000</v>
      </c>
      <c r="G35" s="3"/>
      <c r="H35" s="3">
        <v>200000</v>
      </c>
      <c r="I35" s="7">
        <f t="shared" si="9"/>
        <v>7200000</v>
      </c>
      <c r="J35" s="6">
        <f t="shared" si="0"/>
        <v>3000000</v>
      </c>
      <c r="K35" s="5"/>
      <c r="L35" s="6">
        <f t="shared" si="3"/>
        <v>3000000</v>
      </c>
      <c r="M35" s="6">
        <f t="shared" si="5"/>
        <v>-25300000</v>
      </c>
      <c r="N35" s="5"/>
      <c r="O35" s="3">
        <f t="shared" si="6"/>
        <v>0</v>
      </c>
    </row>
    <row r="36" spans="1:15" x14ac:dyDescent="0.2">
      <c r="A36" s="15">
        <v>46661</v>
      </c>
      <c r="B36" s="4">
        <v>3</v>
      </c>
      <c r="C36" s="5">
        <f t="shared" si="4"/>
        <v>17</v>
      </c>
      <c r="D36" s="3">
        <f t="shared" si="1"/>
        <v>20</v>
      </c>
      <c r="E36" s="6">
        <f t="shared" si="2"/>
        <v>22</v>
      </c>
      <c r="F36" s="3">
        <f t="shared" si="8"/>
        <v>6000000</v>
      </c>
      <c r="G36" s="3"/>
      <c r="H36" s="3">
        <v>200000</v>
      </c>
      <c r="I36" s="7">
        <f t="shared" si="9"/>
        <v>7200000</v>
      </c>
      <c r="J36" s="6">
        <f t="shared" si="0"/>
        <v>1000000</v>
      </c>
      <c r="K36" s="5"/>
      <c r="L36" s="6">
        <f t="shared" si="3"/>
        <v>1000000</v>
      </c>
      <c r="M36" s="6">
        <f t="shared" si="5"/>
        <v>-24300000</v>
      </c>
      <c r="N36" s="5"/>
      <c r="O36" s="3">
        <f t="shared" si="6"/>
        <v>0</v>
      </c>
    </row>
    <row r="37" spans="1:15" x14ac:dyDescent="0.2">
      <c r="A37" s="15">
        <v>46692</v>
      </c>
      <c r="B37" s="4">
        <v>2</v>
      </c>
      <c r="C37" s="5">
        <f t="shared" si="4"/>
        <v>18</v>
      </c>
      <c r="D37" s="3">
        <f t="shared" si="1"/>
        <v>21</v>
      </c>
      <c r="E37" s="6">
        <f t="shared" si="2"/>
        <v>23</v>
      </c>
      <c r="F37" s="3">
        <f t="shared" si="8"/>
        <v>4000000</v>
      </c>
      <c r="G37" s="3">
        <v>300000</v>
      </c>
      <c r="H37" s="3">
        <v>200000</v>
      </c>
      <c r="I37" s="7">
        <f t="shared" si="9"/>
        <v>7200000</v>
      </c>
      <c r="J37" s="6">
        <f t="shared" si="0"/>
        <v>2700000</v>
      </c>
      <c r="K37" s="5"/>
      <c r="L37" s="6">
        <f t="shared" si="3"/>
        <v>2700000</v>
      </c>
      <c r="M37" s="6">
        <f t="shared" si="5"/>
        <v>-21600000</v>
      </c>
      <c r="N37" s="5"/>
      <c r="O37" s="3">
        <f t="shared" si="6"/>
        <v>0</v>
      </c>
    </row>
    <row r="38" spans="1:15" x14ac:dyDescent="0.2">
      <c r="A38" s="15">
        <v>46722</v>
      </c>
      <c r="B38" s="4">
        <v>3</v>
      </c>
      <c r="C38" s="5">
        <f t="shared" si="4"/>
        <v>19</v>
      </c>
      <c r="D38" s="3">
        <f t="shared" si="1"/>
        <v>22</v>
      </c>
      <c r="E38" s="6">
        <f t="shared" si="2"/>
        <v>24</v>
      </c>
      <c r="F38" s="3">
        <f t="shared" si="8"/>
        <v>6000000</v>
      </c>
      <c r="G38" s="3"/>
      <c r="H38" s="3">
        <v>200000</v>
      </c>
      <c r="I38" s="7">
        <f t="shared" si="9"/>
        <v>4800000</v>
      </c>
      <c r="J38" s="6">
        <f t="shared" si="0"/>
        <v>-1400000</v>
      </c>
      <c r="K38" s="5"/>
      <c r="L38" s="6">
        <f t="shared" si="3"/>
        <v>-1400000</v>
      </c>
      <c r="M38" s="6">
        <f t="shared" si="5"/>
        <v>-23000000</v>
      </c>
      <c r="N38" s="5"/>
      <c r="O38" s="3">
        <f t="shared" si="6"/>
        <v>0</v>
      </c>
    </row>
    <row r="39" spans="1:15" x14ac:dyDescent="0.2">
      <c r="A39" s="15">
        <v>46753</v>
      </c>
      <c r="B39" s="4">
        <v>2</v>
      </c>
      <c r="C39" s="5">
        <f t="shared" si="4"/>
        <v>20</v>
      </c>
      <c r="D39" s="3">
        <f t="shared" si="1"/>
        <v>23</v>
      </c>
      <c r="E39" s="6">
        <f t="shared" si="2"/>
        <v>25</v>
      </c>
      <c r="F39" s="3">
        <f t="shared" si="8"/>
        <v>4000000</v>
      </c>
      <c r="G39" s="3"/>
      <c r="H39" s="3">
        <v>200000</v>
      </c>
      <c r="I39" s="7">
        <f t="shared" si="9"/>
        <v>7200000</v>
      </c>
      <c r="J39" s="6">
        <f t="shared" si="0"/>
        <v>3000000</v>
      </c>
      <c r="K39" s="5"/>
      <c r="L39" s="6">
        <f t="shared" si="3"/>
        <v>3000000</v>
      </c>
      <c r="M39" s="6">
        <f t="shared" si="5"/>
        <v>-20000000</v>
      </c>
      <c r="N39" s="5"/>
      <c r="O39" s="3">
        <f t="shared" si="6"/>
        <v>0</v>
      </c>
    </row>
    <row r="40" spans="1:15" x14ac:dyDescent="0.2">
      <c r="A40" s="15">
        <v>46784</v>
      </c>
      <c r="B40" s="4">
        <v>3</v>
      </c>
      <c r="C40" s="5">
        <f t="shared" si="4"/>
        <v>21</v>
      </c>
      <c r="D40" s="3">
        <f t="shared" si="1"/>
        <v>24</v>
      </c>
      <c r="E40" s="6">
        <f t="shared" si="2"/>
        <v>26</v>
      </c>
      <c r="F40" s="3">
        <f t="shared" si="8"/>
        <v>6000000</v>
      </c>
      <c r="G40" s="3"/>
      <c r="H40" s="3">
        <v>200000</v>
      </c>
      <c r="I40" s="7">
        <f t="shared" si="9"/>
        <v>4800000</v>
      </c>
      <c r="J40" s="6">
        <f t="shared" si="0"/>
        <v>-1400000</v>
      </c>
      <c r="K40" s="5"/>
      <c r="L40" s="6">
        <f t="shared" si="3"/>
        <v>-1400000</v>
      </c>
      <c r="M40" s="6">
        <f t="shared" si="5"/>
        <v>-21400000</v>
      </c>
      <c r="N40" s="5"/>
      <c r="O40" s="3">
        <f t="shared" si="6"/>
        <v>0</v>
      </c>
    </row>
    <row r="41" spans="1:15" x14ac:dyDescent="0.2">
      <c r="A41" s="15">
        <v>46813</v>
      </c>
      <c r="B41" s="4">
        <v>2</v>
      </c>
      <c r="C41" s="5">
        <f t="shared" si="4"/>
        <v>22</v>
      </c>
      <c r="D41" s="3">
        <f t="shared" si="1"/>
        <v>25</v>
      </c>
      <c r="E41" s="6">
        <f t="shared" si="2"/>
        <v>27</v>
      </c>
      <c r="F41" s="3">
        <f t="shared" si="8"/>
        <v>4000000</v>
      </c>
      <c r="G41" s="3"/>
      <c r="H41" s="3">
        <v>200000</v>
      </c>
      <c r="I41" s="7">
        <f t="shared" si="9"/>
        <v>7200000</v>
      </c>
      <c r="J41" s="6">
        <f t="shared" si="0"/>
        <v>3000000</v>
      </c>
      <c r="K41" s="5"/>
      <c r="L41" s="6">
        <f t="shared" si="3"/>
        <v>3000000</v>
      </c>
      <c r="M41" s="6">
        <f t="shared" si="5"/>
        <v>-18400000</v>
      </c>
      <c r="N41" s="5"/>
      <c r="O41" s="3">
        <f t="shared" si="6"/>
        <v>0</v>
      </c>
    </row>
    <row r="42" spans="1:15" x14ac:dyDescent="0.2">
      <c r="A42" s="15">
        <v>46844</v>
      </c>
      <c r="B42" s="4">
        <v>3</v>
      </c>
      <c r="C42" s="5">
        <f t="shared" si="4"/>
        <v>23</v>
      </c>
      <c r="D42" s="3">
        <f t="shared" si="1"/>
        <v>26</v>
      </c>
      <c r="E42" s="6">
        <f t="shared" si="2"/>
        <v>28</v>
      </c>
      <c r="F42" s="3">
        <f t="shared" si="8"/>
        <v>6000000</v>
      </c>
      <c r="G42" s="3"/>
      <c r="H42" s="3">
        <v>200000</v>
      </c>
      <c r="I42" s="7">
        <f t="shared" si="9"/>
        <v>4800000</v>
      </c>
      <c r="J42" s="6">
        <f t="shared" si="0"/>
        <v>-1400000</v>
      </c>
      <c r="K42" s="5"/>
      <c r="L42" s="6">
        <f t="shared" si="3"/>
        <v>-1400000</v>
      </c>
      <c r="M42" s="6">
        <f t="shared" si="5"/>
        <v>-19800000</v>
      </c>
      <c r="N42" s="5"/>
      <c r="O42" s="3">
        <f t="shared" si="6"/>
        <v>0</v>
      </c>
    </row>
    <row r="43" spans="1:15" x14ac:dyDescent="0.2">
      <c r="A43" s="15">
        <v>46874</v>
      </c>
      <c r="B43" s="4">
        <v>2</v>
      </c>
      <c r="C43" s="5">
        <f t="shared" si="4"/>
        <v>24</v>
      </c>
      <c r="D43" s="3">
        <f t="shared" si="1"/>
        <v>27</v>
      </c>
      <c r="E43" s="6">
        <f t="shared" si="2"/>
        <v>29</v>
      </c>
      <c r="F43" s="3">
        <f t="shared" si="8"/>
        <v>4000000</v>
      </c>
      <c r="G43" s="3">
        <v>300000</v>
      </c>
      <c r="H43" s="3">
        <v>200000</v>
      </c>
      <c r="I43" s="7">
        <f t="shared" si="9"/>
        <v>7200000</v>
      </c>
      <c r="J43" s="6">
        <f t="shared" si="0"/>
        <v>2700000</v>
      </c>
      <c r="K43" s="5"/>
      <c r="L43" s="6">
        <f t="shared" si="3"/>
        <v>2700000</v>
      </c>
      <c r="M43" s="6">
        <f t="shared" si="5"/>
        <v>-17100000</v>
      </c>
      <c r="N43" s="5"/>
      <c r="O43" s="3">
        <f t="shared" si="6"/>
        <v>0</v>
      </c>
    </row>
    <row r="44" spans="1:15" x14ac:dyDescent="0.2">
      <c r="A44" s="15">
        <v>46905</v>
      </c>
      <c r="B44" s="4">
        <v>3</v>
      </c>
      <c r="C44" s="5">
        <f t="shared" si="4"/>
        <v>25</v>
      </c>
      <c r="D44" s="3">
        <f t="shared" si="1"/>
        <v>28</v>
      </c>
      <c r="E44" s="6">
        <f t="shared" si="2"/>
        <v>30</v>
      </c>
      <c r="F44" s="3">
        <f t="shared" si="8"/>
        <v>6000000</v>
      </c>
      <c r="G44" s="3"/>
      <c r="H44" s="3">
        <v>200000</v>
      </c>
      <c r="I44" s="7">
        <f t="shared" si="9"/>
        <v>4800000</v>
      </c>
      <c r="J44" s="6">
        <f t="shared" si="0"/>
        <v>-1400000</v>
      </c>
      <c r="K44" s="11">
        <f>$B$4*0.21</f>
        <v>6300000</v>
      </c>
      <c r="L44" s="6">
        <f t="shared" si="3"/>
        <v>-7700000</v>
      </c>
      <c r="M44" s="6">
        <f t="shared" si="5"/>
        <v>-24800000</v>
      </c>
      <c r="N44" s="5"/>
      <c r="O44" s="3">
        <f t="shared" si="6"/>
        <v>6300000</v>
      </c>
    </row>
    <row r="45" spans="1:15" x14ac:dyDescent="0.2">
      <c r="A45" s="15">
        <v>46935</v>
      </c>
      <c r="B45" s="4">
        <v>2</v>
      </c>
      <c r="C45" s="5">
        <f t="shared" si="4"/>
        <v>26</v>
      </c>
      <c r="D45" s="3">
        <f t="shared" si="1"/>
        <v>29</v>
      </c>
      <c r="E45" s="6">
        <f t="shared" si="2"/>
        <v>31</v>
      </c>
      <c r="F45" s="3">
        <f t="shared" si="8"/>
        <v>4000000</v>
      </c>
      <c r="G45" s="3"/>
      <c r="H45" s="3">
        <v>200000</v>
      </c>
      <c r="I45" s="7">
        <f t="shared" si="9"/>
        <v>7200000</v>
      </c>
      <c r="J45" s="6">
        <f t="shared" si="0"/>
        <v>3000000</v>
      </c>
      <c r="K45" s="5"/>
      <c r="L45" s="6">
        <f t="shared" si="3"/>
        <v>3000000</v>
      </c>
      <c r="M45" s="6">
        <f t="shared" si="5"/>
        <v>-21800000</v>
      </c>
      <c r="N45" s="5"/>
      <c r="O45" s="3">
        <f t="shared" si="6"/>
        <v>0</v>
      </c>
    </row>
    <row r="46" spans="1:15" x14ac:dyDescent="0.2">
      <c r="A46" s="15">
        <v>46966</v>
      </c>
      <c r="B46" s="4">
        <v>3</v>
      </c>
      <c r="C46" s="5">
        <f t="shared" si="4"/>
        <v>27</v>
      </c>
      <c r="D46" s="3">
        <f t="shared" si="1"/>
        <v>30</v>
      </c>
      <c r="E46" s="6">
        <f t="shared" si="2"/>
        <v>32</v>
      </c>
      <c r="F46" s="3">
        <f t="shared" si="8"/>
        <v>6000000</v>
      </c>
      <c r="G46" s="3"/>
      <c r="H46" s="3">
        <v>200000</v>
      </c>
      <c r="I46" s="7">
        <f t="shared" si="9"/>
        <v>4800000</v>
      </c>
      <c r="J46" s="6">
        <f t="shared" si="0"/>
        <v>-1400000</v>
      </c>
      <c r="K46" s="5"/>
      <c r="L46" s="6">
        <f t="shared" si="3"/>
        <v>-1400000</v>
      </c>
      <c r="M46" s="6">
        <f t="shared" si="5"/>
        <v>-23200000</v>
      </c>
      <c r="N46" s="5"/>
      <c r="O46" s="3">
        <f t="shared" si="6"/>
        <v>0</v>
      </c>
    </row>
    <row r="47" spans="1:15" x14ac:dyDescent="0.2">
      <c r="A47" s="15">
        <v>46997</v>
      </c>
      <c r="B47" s="4">
        <v>2</v>
      </c>
      <c r="C47" s="5">
        <f t="shared" si="4"/>
        <v>28</v>
      </c>
      <c r="D47" s="3">
        <f t="shared" si="1"/>
        <v>31</v>
      </c>
      <c r="E47" s="6">
        <f t="shared" si="2"/>
        <v>33</v>
      </c>
      <c r="F47" s="3">
        <f t="shared" si="8"/>
        <v>4000000</v>
      </c>
      <c r="G47" s="3"/>
      <c r="H47" s="3">
        <v>200000</v>
      </c>
      <c r="I47" s="7">
        <f t="shared" si="9"/>
        <v>7200000</v>
      </c>
      <c r="J47" s="6">
        <f t="shared" si="0"/>
        <v>3000000</v>
      </c>
      <c r="K47" s="5"/>
      <c r="L47" s="6">
        <f t="shared" si="3"/>
        <v>3000000</v>
      </c>
      <c r="M47" s="6">
        <f t="shared" si="5"/>
        <v>-20200000</v>
      </c>
      <c r="N47" s="5"/>
      <c r="O47" s="3">
        <f t="shared" si="6"/>
        <v>0</v>
      </c>
    </row>
    <row r="48" spans="1:15" x14ac:dyDescent="0.2">
      <c r="A48" s="15">
        <v>47027</v>
      </c>
      <c r="B48" s="4">
        <v>3</v>
      </c>
      <c r="C48" s="5">
        <f t="shared" si="4"/>
        <v>29</v>
      </c>
      <c r="D48" s="3">
        <f t="shared" si="1"/>
        <v>32</v>
      </c>
      <c r="E48" s="6">
        <f t="shared" si="2"/>
        <v>34</v>
      </c>
      <c r="F48" s="3">
        <f t="shared" si="8"/>
        <v>6000000</v>
      </c>
      <c r="G48" s="3"/>
      <c r="H48" s="3">
        <v>200000</v>
      </c>
      <c r="I48" s="7">
        <f t="shared" si="9"/>
        <v>4800000</v>
      </c>
      <c r="J48" s="6">
        <f t="shared" si="0"/>
        <v>-1400000</v>
      </c>
      <c r="K48" s="5"/>
      <c r="L48" s="6">
        <f t="shared" si="3"/>
        <v>-1400000</v>
      </c>
      <c r="M48" s="6">
        <f t="shared" si="5"/>
        <v>-21600000</v>
      </c>
      <c r="N48" s="5"/>
      <c r="O48" s="3">
        <f t="shared" si="6"/>
        <v>0</v>
      </c>
    </row>
    <row r="49" spans="1:15" x14ac:dyDescent="0.2">
      <c r="A49" s="15">
        <v>47058</v>
      </c>
      <c r="B49" s="4">
        <v>2</v>
      </c>
      <c r="C49" s="5">
        <f t="shared" si="4"/>
        <v>30</v>
      </c>
      <c r="D49" s="3">
        <f t="shared" si="1"/>
        <v>33</v>
      </c>
      <c r="E49" s="6">
        <f t="shared" si="2"/>
        <v>35</v>
      </c>
      <c r="F49" s="3">
        <f t="shared" si="8"/>
        <v>4000000</v>
      </c>
      <c r="G49" s="3">
        <v>300000</v>
      </c>
      <c r="H49" s="3">
        <v>200000</v>
      </c>
      <c r="I49" s="7">
        <f t="shared" si="9"/>
        <v>7200000</v>
      </c>
      <c r="J49" s="6">
        <f t="shared" si="0"/>
        <v>2700000</v>
      </c>
      <c r="K49" s="5"/>
      <c r="L49" s="6">
        <f t="shared" si="3"/>
        <v>2700000</v>
      </c>
      <c r="M49" s="6">
        <f t="shared" si="5"/>
        <v>-18900000</v>
      </c>
      <c r="N49" s="5"/>
      <c r="O49" s="3">
        <f t="shared" si="6"/>
        <v>0</v>
      </c>
    </row>
    <row r="50" spans="1:15" x14ac:dyDescent="0.2">
      <c r="A50" s="15">
        <v>47088</v>
      </c>
      <c r="B50" s="4">
        <v>3</v>
      </c>
      <c r="C50" s="5">
        <f t="shared" si="4"/>
        <v>31</v>
      </c>
      <c r="D50" s="3">
        <f t="shared" si="1"/>
        <v>34</v>
      </c>
      <c r="E50" s="6">
        <f t="shared" si="2"/>
        <v>36</v>
      </c>
      <c r="F50" s="3">
        <f t="shared" si="8"/>
        <v>6000000</v>
      </c>
      <c r="G50" s="3"/>
      <c r="H50" s="3">
        <v>200000</v>
      </c>
      <c r="I50" s="7">
        <f t="shared" si="9"/>
        <v>4800000</v>
      </c>
      <c r="J50" s="6">
        <f t="shared" si="0"/>
        <v>-1400000</v>
      </c>
      <c r="K50" s="5"/>
      <c r="L50" s="6">
        <f t="shared" si="3"/>
        <v>-1400000</v>
      </c>
      <c r="M50" s="6">
        <f t="shared" si="5"/>
        <v>-20300000</v>
      </c>
      <c r="N50" s="5"/>
      <c r="O50" s="3">
        <f t="shared" si="6"/>
        <v>0</v>
      </c>
    </row>
    <row r="51" spans="1:15" x14ac:dyDescent="0.2">
      <c r="A51" s="15">
        <v>47119</v>
      </c>
      <c r="B51" s="4">
        <v>2</v>
      </c>
      <c r="C51" s="5">
        <f t="shared" si="4"/>
        <v>32</v>
      </c>
      <c r="D51" s="3">
        <f t="shared" si="1"/>
        <v>35</v>
      </c>
      <c r="E51" s="6">
        <f t="shared" si="2"/>
        <v>37</v>
      </c>
      <c r="F51" s="3">
        <f t="shared" si="8"/>
        <v>4000000</v>
      </c>
      <c r="G51" s="3"/>
      <c r="H51" s="3">
        <v>200000</v>
      </c>
      <c r="I51" s="7">
        <f t="shared" si="9"/>
        <v>7200000</v>
      </c>
      <c r="J51" s="6">
        <f t="shared" si="0"/>
        <v>3000000</v>
      </c>
      <c r="K51" s="5"/>
      <c r="L51" s="6">
        <f t="shared" si="3"/>
        <v>3000000</v>
      </c>
      <c r="M51" s="6">
        <f t="shared" si="5"/>
        <v>-17300000</v>
      </c>
      <c r="N51" s="5"/>
      <c r="O51" s="3">
        <f t="shared" si="6"/>
        <v>0</v>
      </c>
    </row>
    <row r="52" spans="1:15" x14ac:dyDescent="0.2">
      <c r="A52" s="15">
        <v>47150</v>
      </c>
      <c r="B52" s="4">
        <v>3</v>
      </c>
      <c r="C52" s="5">
        <f t="shared" si="4"/>
        <v>33</v>
      </c>
      <c r="D52" s="3">
        <f t="shared" si="1"/>
        <v>36</v>
      </c>
      <c r="E52" s="6">
        <f t="shared" si="2"/>
        <v>38</v>
      </c>
      <c r="F52" s="3">
        <f t="shared" si="8"/>
        <v>6000000</v>
      </c>
      <c r="G52" s="3"/>
      <c r="H52" s="3">
        <v>200000</v>
      </c>
      <c r="I52" s="7">
        <f t="shared" si="9"/>
        <v>4800000</v>
      </c>
      <c r="J52" s="6">
        <f t="shared" ref="J52:J84" si="10">I52-SUM(F52:H52)</f>
        <v>-1400000</v>
      </c>
      <c r="K52" s="5"/>
      <c r="L52" s="6">
        <f t="shared" si="3"/>
        <v>-1400000</v>
      </c>
      <c r="M52" s="6">
        <f t="shared" si="5"/>
        <v>-18700000</v>
      </c>
      <c r="N52" s="5"/>
      <c r="O52" s="3">
        <f t="shared" si="6"/>
        <v>0</v>
      </c>
    </row>
    <row r="53" spans="1:15" x14ac:dyDescent="0.2">
      <c r="A53" s="15">
        <v>47178</v>
      </c>
      <c r="B53" s="4">
        <v>2</v>
      </c>
      <c r="C53" s="5">
        <f t="shared" si="4"/>
        <v>34</v>
      </c>
      <c r="D53" s="3">
        <f t="shared" si="1"/>
        <v>37</v>
      </c>
      <c r="E53" s="6">
        <f t="shared" si="2"/>
        <v>39</v>
      </c>
      <c r="F53" s="3">
        <f t="shared" si="8"/>
        <v>4000000</v>
      </c>
      <c r="G53" s="3"/>
      <c r="H53" s="3">
        <v>200000</v>
      </c>
      <c r="I53" s="7">
        <f t="shared" si="9"/>
        <v>7200000</v>
      </c>
      <c r="J53" s="6">
        <f t="shared" si="10"/>
        <v>3000000</v>
      </c>
      <c r="K53" s="5"/>
      <c r="L53" s="6">
        <f t="shared" si="3"/>
        <v>3000000</v>
      </c>
      <c r="M53" s="6">
        <f t="shared" si="5"/>
        <v>-15700000</v>
      </c>
      <c r="N53" s="5"/>
      <c r="O53" s="3">
        <f t="shared" si="6"/>
        <v>0</v>
      </c>
    </row>
    <row r="54" spans="1:15" x14ac:dyDescent="0.2">
      <c r="A54" s="15">
        <v>47209</v>
      </c>
      <c r="B54" s="4">
        <v>3</v>
      </c>
      <c r="C54" s="5">
        <f t="shared" si="4"/>
        <v>35</v>
      </c>
      <c r="D54" s="3">
        <f t="shared" si="1"/>
        <v>38</v>
      </c>
      <c r="E54" s="6">
        <f t="shared" si="2"/>
        <v>40</v>
      </c>
      <c r="F54" s="3">
        <f t="shared" si="8"/>
        <v>6000000</v>
      </c>
      <c r="G54" s="3"/>
      <c r="H54" s="3">
        <v>200000</v>
      </c>
      <c r="I54" s="7">
        <f t="shared" si="9"/>
        <v>4800000</v>
      </c>
      <c r="J54" s="6">
        <f t="shared" si="10"/>
        <v>-1400000</v>
      </c>
      <c r="K54" s="5"/>
      <c r="L54" s="6">
        <f t="shared" si="3"/>
        <v>-1400000</v>
      </c>
      <c r="M54" s="6">
        <f t="shared" si="5"/>
        <v>-17100000</v>
      </c>
      <c r="N54" s="5"/>
      <c r="O54" s="3">
        <f t="shared" si="6"/>
        <v>0</v>
      </c>
    </row>
    <row r="55" spans="1:15" x14ac:dyDescent="0.2">
      <c r="A55" s="15">
        <v>47239</v>
      </c>
      <c r="B55" s="4">
        <v>2</v>
      </c>
      <c r="C55" s="5">
        <f t="shared" si="4"/>
        <v>36</v>
      </c>
      <c r="D55" s="3">
        <f t="shared" si="1"/>
        <v>39</v>
      </c>
      <c r="E55" s="6">
        <f t="shared" si="2"/>
        <v>41</v>
      </c>
      <c r="F55" s="3">
        <f t="shared" si="8"/>
        <v>4000000</v>
      </c>
      <c r="G55" s="3">
        <v>300000</v>
      </c>
      <c r="H55" s="3">
        <v>200000</v>
      </c>
      <c r="I55" s="7">
        <f t="shared" si="9"/>
        <v>7200000</v>
      </c>
      <c r="J55" s="6">
        <f t="shared" si="10"/>
        <v>2700000</v>
      </c>
      <c r="K55" s="5"/>
      <c r="L55" s="6">
        <f t="shared" si="3"/>
        <v>2700000</v>
      </c>
      <c r="M55" s="6">
        <f t="shared" si="5"/>
        <v>-14400000</v>
      </c>
      <c r="N55" s="5"/>
      <c r="O55" s="3">
        <f t="shared" si="6"/>
        <v>0</v>
      </c>
    </row>
    <row r="56" spans="1:15" x14ac:dyDescent="0.2">
      <c r="A56" s="15">
        <v>47270</v>
      </c>
      <c r="B56" s="4">
        <v>3</v>
      </c>
      <c r="C56" s="5">
        <f t="shared" si="4"/>
        <v>37</v>
      </c>
      <c r="D56" s="3">
        <f t="shared" ref="D56:D71" si="11">C56+$B$8</f>
        <v>40</v>
      </c>
      <c r="E56" s="6">
        <f t="shared" ref="E56:E71" si="12">C56+$B$9</f>
        <v>42</v>
      </c>
      <c r="F56" s="3">
        <f>B56*$B$5</f>
        <v>6000000</v>
      </c>
      <c r="G56" s="3"/>
      <c r="H56" s="3">
        <v>200000</v>
      </c>
      <c r="I56" s="7">
        <f t="shared" si="9"/>
        <v>4800000</v>
      </c>
      <c r="J56" s="6">
        <f t="shared" si="10"/>
        <v>-1400000</v>
      </c>
      <c r="K56" s="11">
        <f>$B$4*0.21</f>
        <v>6300000</v>
      </c>
      <c r="L56" s="6">
        <f t="shared" si="3"/>
        <v>-7700000</v>
      </c>
      <c r="M56" s="6">
        <f t="shared" si="5"/>
        <v>-22100000</v>
      </c>
      <c r="N56" s="5"/>
      <c r="O56" s="3">
        <f t="shared" si="6"/>
        <v>6300000</v>
      </c>
    </row>
    <row r="57" spans="1:15" x14ac:dyDescent="0.2">
      <c r="A57" s="15">
        <v>47300</v>
      </c>
      <c r="B57" s="4">
        <v>2</v>
      </c>
      <c r="C57" s="5">
        <f t="shared" si="4"/>
        <v>38</v>
      </c>
      <c r="D57" s="3">
        <f t="shared" si="11"/>
        <v>41</v>
      </c>
      <c r="E57" s="6">
        <f t="shared" si="12"/>
        <v>43</v>
      </c>
      <c r="F57" s="3">
        <f t="shared" si="8"/>
        <v>4000000</v>
      </c>
      <c r="G57" s="3"/>
      <c r="H57" s="3">
        <v>200000</v>
      </c>
      <c r="I57" s="7">
        <f t="shared" si="9"/>
        <v>7200000</v>
      </c>
      <c r="J57" s="6">
        <f t="shared" si="10"/>
        <v>3000000</v>
      </c>
      <c r="K57" s="5"/>
      <c r="L57" s="6">
        <f t="shared" si="3"/>
        <v>3000000</v>
      </c>
      <c r="M57" s="6">
        <f t="shared" si="5"/>
        <v>-19100000</v>
      </c>
      <c r="N57" s="5"/>
      <c r="O57" s="3">
        <f t="shared" si="6"/>
        <v>0</v>
      </c>
    </row>
    <row r="58" spans="1:15" x14ac:dyDescent="0.2">
      <c r="A58" s="15">
        <v>47331</v>
      </c>
      <c r="B58" s="4">
        <v>3</v>
      </c>
      <c r="C58" s="5">
        <f t="shared" si="4"/>
        <v>39</v>
      </c>
      <c r="D58" s="3">
        <f t="shared" si="11"/>
        <v>42</v>
      </c>
      <c r="E58" s="6">
        <f t="shared" si="12"/>
        <v>44</v>
      </c>
      <c r="F58" s="3">
        <f t="shared" si="8"/>
        <v>6000000</v>
      </c>
      <c r="G58" s="3"/>
      <c r="H58" s="3">
        <v>200000</v>
      </c>
      <c r="I58" s="7">
        <f t="shared" si="9"/>
        <v>4800000</v>
      </c>
      <c r="J58" s="6">
        <f t="shared" si="10"/>
        <v>-1400000</v>
      </c>
      <c r="K58" s="5"/>
      <c r="L58" s="6">
        <f t="shared" si="3"/>
        <v>-1400000</v>
      </c>
      <c r="M58" s="6">
        <f t="shared" si="5"/>
        <v>-20500000</v>
      </c>
      <c r="N58" s="5"/>
      <c r="O58" s="3">
        <f t="shared" si="6"/>
        <v>0</v>
      </c>
    </row>
    <row r="59" spans="1:15" x14ac:dyDescent="0.2">
      <c r="A59" s="15">
        <v>47362</v>
      </c>
      <c r="B59" s="4">
        <v>2</v>
      </c>
      <c r="C59" s="5">
        <f t="shared" si="4"/>
        <v>40</v>
      </c>
      <c r="D59" s="3">
        <f t="shared" si="11"/>
        <v>43</v>
      </c>
      <c r="E59" s="6">
        <f t="shared" si="12"/>
        <v>45</v>
      </c>
      <c r="F59" s="3">
        <f t="shared" si="8"/>
        <v>4000000</v>
      </c>
      <c r="G59" s="3"/>
      <c r="H59" s="3">
        <v>200000</v>
      </c>
      <c r="I59" s="7">
        <f t="shared" si="9"/>
        <v>7200000</v>
      </c>
      <c r="J59" s="6">
        <f t="shared" si="10"/>
        <v>3000000</v>
      </c>
      <c r="K59" s="5"/>
      <c r="L59" s="6">
        <f t="shared" si="3"/>
        <v>3000000</v>
      </c>
      <c r="M59" s="6">
        <f t="shared" si="5"/>
        <v>-17500000</v>
      </c>
      <c r="N59" s="5"/>
      <c r="O59" s="3">
        <f t="shared" si="6"/>
        <v>0</v>
      </c>
    </row>
    <row r="60" spans="1:15" x14ac:dyDescent="0.2">
      <c r="A60" s="15">
        <v>47392</v>
      </c>
      <c r="B60" s="4">
        <v>3</v>
      </c>
      <c r="C60" s="5">
        <f t="shared" si="4"/>
        <v>41</v>
      </c>
      <c r="D60" s="3">
        <f t="shared" si="11"/>
        <v>44</v>
      </c>
      <c r="E60" s="6">
        <f t="shared" si="12"/>
        <v>46</v>
      </c>
      <c r="F60" s="3">
        <f t="shared" si="8"/>
        <v>6000000</v>
      </c>
      <c r="G60" s="3"/>
      <c r="H60" s="3">
        <v>200000</v>
      </c>
      <c r="I60" s="7">
        <f t="shared" si="9"/>
        <v>4800000</v>
      </c>
      <c r="J60" s="6">
        <f t="shared" si="10"/>
        <v>-1400000</v>
      </c>
      <c r="K60" s="5"/>
      <c r="L60" s="6">
        <f t="shared" si="3"/>
        <v>-1400000</v>
      </c>
      <c r="M60" s="6">
        <f t="shared" si="5"/>
        <v>-18900000</v>
      </c>
      <c r="N60" s="5"/>
      <c r="O60" s="3">
        <f t="shared" si="6"/>
        <v>0</v>
      </c>
    </row>
    <row r="61" spans="1:15" x14ac:dyDescent="0.2">
      <c r="A61" s="15">
        <v>47423</v>
      </c>
      <c r="B61" s="4">
        <v>2</v>
      </c>
      <c r="C61" s="5">
        <f t="shared" si="4"/>
        <v>42</v>
      </c>
      <c r="D61" s="3">
        <f t="shared" si="11"/>
        <v>45</v>
      </c>
      <c r="E61" s="6">
        <f t="shared" si="12"/>
        <v>47</v>
      </c>
      <c r="F61" s="3">
        <f t="shared" si="8"/>
        <v>4000000</v>
      </c>
      <c r="G61" s="3">
        <v>300000</v>
      </c>
      <c r="H61" s="3">
        <v>200000</v>
      </c>
      <c r="I61" s="7">
        <f t="shared" si="9"/>
        <v>7200000</v>
      </c>
      <c r="J61" s="6">
        <f t="shared" si="10"/>
        <v>2700000</v>
      </c>
      <c r="K61" s="5"/>
      <c r="L61" s="6">
        <f t="shared" si="3"/>
        <v>2700000</v>
      </c>
      <c r="M61" s="6">
        <f t="shared" si="5"/>
        <v>-16200000</v>
      </c>
      <c r="N61" s="5"/>
      <c r="O61" s="3">
        <f t="shared" si="6"/>
        <v>0</v>
      </c>
    </row>
    <row r="62" spans="1:15" x14ac:dyDescent="0.2">
      <c r="A62" s="15">
        <v>47453</v>
      </c>
      <c r="B62" s="4">
        <v>3</v>
      </c>
      <c r="C62" s="5">
        <f t="shared" si="4"/>
        <v>43</v>
      </c>
      <c r="D62" s="3">
        <f t="shared" si="11"/>
        <v>46</v>
      </c>
      <c r="E62" s="6">
        <f t="shared" si="12"/>
        <v>48</v>
      </c>
      <c r="F62" s="3">
        <f t="shared" si="8"/>
        <v>6000000</v>
      </c>
      <c r="G62" s="3"/>
      <c r="H62" s="3">
        <v>200000</v>
      </c>
      <c r="I62" s="7">
        <f t="shared" si="9"/>
        <v>4800000</v>
      </c>
      <c r="J62" s="6">
        <f t="shared" si="10"/>
        <v>-1400000</v>
      </c>
      <c r="K62" s="5"/>
      <c r="L62" s="6">
        <f t="shared" si="3"/>
        <v>-1400000</v>
      </c>
      <c r="M62" s="6">
        <f t="shared" si="5"/>
        <v>-17600000</v>
      </c>
      <c r="N62" s="5"/>
      <c r="O62" s="3">
        <f t="shared" si="6"/>
        <v>0</v>
      </c>
    </row>
    <row r="63" spans="1:15" x14ac:dyDescent="0.2">
      <c r="A63" s="15">
        <v>47484</v>
      </c>
      <c r="B63" s="4">
        <v>2</v>
      </c>
      <c r="C63" s="5">
        <f t="shared" si="4"/>
        <v>44</v>
      </c>
      <c r="D63" s="3">
        <f t="shared" si="11"/>
        <v>47</v>
      </c>
      <c r="E63" s="6">
        <f t="shared" si="12"/>
        <v>49</v>
      </c>
      <c r="F63" s="3">
        <f t="shared" si="8"/>
        <v>4000000</v>
      </c>
      <c r="G63" s="3"/>
      <c r="H63" s="3">
        <v>200000</v>
      </c>
      <c r="I63" s="7">
        <f t="shared" si="9"/>
        <v>7200000</v>
      </c>
      <c r="J63" s="6">
        <f t="shared" si="10"/>
        <v>3000000</v>
      </c>
      <c r="K63" s="5"/>
      <c r="L63" s="6">
        <f t="shared" si="3"/>
        <v>3000000</v>
      </c>
      <c r="M63" s="6">
        <f t="shared" si="5"/>
        <v>-14600000</v>
      </c>
      <c r="N63" s="5"/>
      <c r="O63" s="3">
        <f t="shared" si="6"/>
        <v>0</v>
      </c>
    </row>
    <row r="64" spans="1:15" x14ac:dyDescent="0.2">
      <c r="A64" s="15">
        <v>47515</v>
      </c>
      <c r="B64" s="4">
        <v>3</v>
      </c>
      <c r="C64" s="5">
        <f t="shared" si="4"/>
        <v>45</v>
      </c>
      <c r="D64" s="3">
        <f t="shared" si="11"/>
        <v>48</v>
      </c>
      <c r="E64" s="6">
        <f t="shared" si="12"/>
        <v>50</v>
      </c>
      <c r="F64" s="3">
        <f t="shared" si="8"/>
        <v>6000000</v>
      </c>
      <c r="G64" s="3"/>
      <c r="H64" s="3">
        <v>200000</v>
      </c>
      <c r="I64" s="7">
        <f t="shared" si="9"/>
        <v>4800000</v>
      </c>
      <c r="J64" s="6">
        <f t="shared" si="10"/>
        <v>-1400000</v>
      </c>
      <c r="K64" s="5"/>
      <c r="L64" s="6">
        <f t="shared" si="3"/>
        <v>-1400000</v>
      </c>
      <c r="M64" s="6">
        <f t="shared" si="5"/>
        <v>-16000000</v>
      </c>
      <c r="N64" s="5"/>
      <c r="O64" s="3">
        <f t="shared" si="6"/>
        <v>0</v>
      </c>
    </row>
    <row r="65" spans="1:15" x14ac:dyDescent="0.2">
      <c r="A65" s="15">
        <v>47543</v>
      </c>
      <c r="B65" s="4">
        <v>2</v>
      </c>
      <c r="C65" s="5">
        <f t="shared" si="4"/>
        <v>46</v>
      </c>
      <c r="D65" s="3">
        <f t="shared" si="11"/>
        <v>49</v>
      </c>
      <c r="E65" s="6">
        <f t="shared" si="12"/>
        <v>51</v>
      </c>
      <c r="F65" s="3">
        <f t="shared" si="8"/>
        <v>4000000</v>
      </c>
      <c r="G65" s="3"/>
      <c r="H65" s="3">
        <v>200000</v>
      </c>
      <c r="I65" s="7">
        <f t="shared" si="9"/>
        <v>7200000</v>
      </c>
      <c r="J65" s="6">
        <f t="shared" si="10"/>
        <v>3000000</v>
      </c>
      <c r="K65" s="5"/>
      <c r="L65" s="6">
        <f t="shared" si="3"/>
        <v>3000000</v>
      </c>
      <c r="M65" s="6">
        <f t="shared" si="5"/>
        <v>-13000000</v>
      </c>
      <c r="N65" s="5"/>
      <c r="O65" s="3">
        <f t="shared" si="6"/>
        <v>0</v>
      </c>
    </row>
    <row r="66" spans="1:15" x14ac:dyDescent="0.2">
      <c r="A66" s="15">
        <v>47574</v>
      </c>
      <c r="B66" s="4">
        <v>3</v>
      </c>
      <c r="C66" s="5">
        <f t="shared" si="4"/>
        <v>47</v>
      </c>
      <c r="D66" s="3">
        <f t="shared" si="11"/>
        <v>50</v>
      </c>
      <c r="E66" s="6">
        <f t="shared" si="12"/>
        <v>52</v>
      </c>
      <c r="F66" s="3">
        <f t="shared" si="8"/>
        <v>6000000</v>
      </c>
      <c r="G66" s="3"/>
      <c r="H66" s="3">
        <v>200000</v>
      </c>
      <c r="I66" s="7">
        <f t="shared" si="9"/>
        <v>4800000</v>
      </c>
      <c r="J66" s="6">
        <f t="shared" si="10"/>
        <v>-1400000</v>
      </c>
      <c r="K66" s="5"/>
      <c r="L66" s="6">
        <f t="shared" si="3"/>
        <v>-1400000</v>
      </c>
      <c r="M66" s="6">
        <f t="shared" si="5"/>
        <v>-14400000</v>
      </c>
      <c r="N66" s="5"/>
      <c r="O66" s="3">
        <f t="shared" si="6"/>
        <v>0</v>
      </c>
    </row>
    <row r="67" spans="1:15" x14ac:dyDescent="0.2">
      <c r="A67" s="15">
        <v>47604</v>
      </c>
      <c r="B67" s="4">
        <v>2</v>
      </c>
      <c r="C67" s="5">
        <f t="shared" si="4"/>
        <v>48</v>
      </c>
      <c r="D67" s="3">
        <f t="shared" si="11"/>
        <v>51</v>
      </c>
      <c r="E67" s="6">
        <f t="shared" si="12"/>
        <v>53</v>
      </c>
      <c r="F67" s="3">
        <f t="shared" si="8"/>
        <v>4000000</v>
      </c>
      <c r="G67" s="3">
        <v>300000</v>
      </c>
      <c r="H67" s="3">
        <v>200000</v>
      </c>
      <c r="I67" s="7">
        <f t="shared" si="9"/>
        <v>7200000</v>
      </c>
      <c r="J67" s="6">
        <f t="shared" si="10"/>
        <v>2700000</v>
      </c>
      <c r="K67" s="5"/>
      <c r="L67" s="6">
        <f t="shared" si="3"/>
        <v>2700000</v>
      </c>
      <c r="M67" s="6">
        <f t="shared" si="5"/>
        <v>-11700000</v>
      </c>
      <c r="N67" s="5"/>
      <c r="O67" s="3">
        <f t="shared" si="6"/>
        <v>0</v>
      </c>
    </row>
    <row r="68" spans="1:15" x14ac:dyDescent="0.2">
      <c r="A68" s="15">
        <v>47635</v>
      </c>
      <c r="B68" s="4">
        <v>3</v>
      </c>
      <c r="C68" s="5">
        <f t="shared" si="4"/>
        <v>49</v>
      </c>
      <c r="D68" s="3">
        <f t="shared" si="11"/>
        <v>52</v>
      </c>
      <c r="E68" s="6">
        <f t="shared" si="12"/>
        <v>54</v>
      </c>
      <c r="F68" s="3">
        <f t="shared" si="8"/>
        <v>6000000</v>
      </c>
      <c r="G68" s="3"/>
      <c r="H68" s="3">
        <v>200000</v>
      </c>
      <c r="I68" s="7">
        <f t="shared" si="9"/>
        <v>4800000</v>
      </c>
      <c r="J68" s="6">
        <f t="shared" si="10"/>
        <v>-1400000</v>
      </c>
      <c r="K68" s="11">
        <f>$B$4*0.21</f>
        <v>6300000</v>
      </c>
      <c r="L68" s="6">
        <f t="shared" si="3"/>
        <v>-7700000</v>
      </c>
      <c r="M68" s="6">
        <f t="shared" si="5"/>
        <v>-19400000</v>
      </c>
      <c r="N68" s="5"/>
      <c r="O68" s="3">
        <f t="shared" si="6"/>
        <v>6300000</v>
      </c>
    </row>
    <row r="69" spans="1:15" x14ac:dyDescent="0.2">
      <c r="A69" s="15">
        <v>47665</v>
      </c>
      <c r="B69" s="4">
        <v>2</v>
      </c>
      <c r="C69" s="5">
        <f t="shared" si="4"/>
        <v>50</v>
      </c>
      <c r="D69" s="3">
        <f t="shared" si="11"/>
        <v>53</v>
      </c>
      <c r="E69" s="6">
        <f t="shared" si="12"/>
        <v>55</v>
      </c>
      <c r="F69" s="3">
        <f t="shared" si="8"/>
        <v>4000000</v>
      </c>
      <c r="G69" s="3"/>
      <c r="H69" s="3">
        <v>200000</v>
      </c>
      <c r="I69" s="7">
        <f t="shared" si="9"/>
        <v>7200000</v>
      </c>
      <c r="J69" s="6">
        <f t="shared" si="10"/>
        <v>3000000</v>
      </c>
      <c r="K69" s="5"/>
      <c r="L69" s="6">
        <f t="shared" si="3"/>
        <v>3000000</v>
      </c>
      <c r="M69" s="6">
        <f t="shared" si="5"/>
        <v>-16400000</v>
      </c>
      <c r="N69" s="5"/>
      <c r="O69" s="3">
        <f t="shared" si="6"/>
        <v>0</v>
      </c>
    </row>
    <row r="70" spans="1:15" x14ac:dyDescent="0.2">
      <c r="A70" s="15">
        <v>47696</v>
      </c>
      <c r="B70" s="4">
        <v>3</v>
      </c>
      <c r="C70" s="5">
        <f t="shared" si="4"/>
        <v>51</v>
      </c>
      <c r="D70" s="3">
        <f t="shared" si="11"/>
        <v>54</v>
      </c>
      <c r="E70" s="6">
        <f t="shared" si="12"/>
        <v>56</v>
      </c>
      <c r="F70" s="3">
        <f t="shared" si="8"/>
        <v>6000000</v>
      </c>
      <c r="G70" s="3"/>
      <c r="H70" s="3">
        <v>200000</v>
      </c>
      <c r="I70" s="7">
        <f t="shared" si="9"/>
        <v>4800000</v>
      </c>
      <c r="J70" s="6">
        <f t="shared" si="10"/>
        <v>-1400000</v>
      </c>
      <c r="K70" s="5"/>
      <c r="L70" s="6">
        <f t="shared" si="3"/>
        <v>-1400000</v>
      </c>
      <c r="M70" s="6">
        <f t="shared" si="5"/>
        <v>-17800000</v>
      </c>
      <c r="N70" s="5"/>
      <c r="O70" s="3">
        <f t="shared" si="6"/>
        <v>0</v>
      </c>
    </row>
    <row r="71" spans="1:15" x14ac:dyDescent="0.2">
      <c r="A71" s="15">
        <v>47727</v>
      </c>
      <c r="B71" s="4">
        <v>2</v>
      </c>
      <c r="C71" s="5">
        <f t="shared" si="4"/>
        <v>52</v>
      </c>
      <c r="D71" s="3">
        <f t="shared" si="11"/>
        <v>55</v>
      </c>
      <c r="E71" s="6">
        <f t="shared" si="12"/>
        <v>57</v>
      </c>
      <c r="F71" s="3">
        <f t="shared" si="8"/>
        <v>4000000</v>
      </c>
      <c r="G71" s="3"/>
      <c r="H71" s="3">
        <v>200000</v>
      </c>
      <c r="I71" s="7">
        <f t="shared" si="9"/>
        <v>7200000</v>
      </c>
      <c r="J71" s="6">
        <f t="shared" si="10"/>
        <v>3000000</v>
      </c>
      <c r="K71" s="5"/>
      <c r="L71" s="6">
        <f t="shared" si="3"/>
        <v>3000000</v>
      </c>
      <c r="M71" s="6">
        <f t="shared" si="5"/>
        <v>-14800000</v>
      </c>
      <c r="N71" s="5"/>
      <c r="O71" s="3">
        <f t="shared" si="6"/>
        <v>0</v>
      </c>
    </row>
    <row r="72" spans="1:15" x14ac:dyDescent="0.2">
      <c r="A72" s="15">
        <v>47757</v>
      </c>
      <c r="B72" s="4">
        <v>3</v>
      </c>
      <c r="C72" s="5">
        <f t="shared" si="4"/>
        <v>53</v>
      </c>
      <c r="D72" s="3">
        <f t="shared" ref="D72:D79" si="13">C72+$B$8</f>
        <v>56</v>
      </c>
      <c r="E72" s="6">
        <f t="shared" ref="E72:E79" si="14">C72+$B$9</f>
        <v>58</v>
      </c>
      <c r="F72" s="3">
        <f t="shared" si="8"/>
        <v>6000000</v>
      </c>
      <c r="G72" s="3"/>
      <c r="H72" s="3">
        <v>200000</v>
      </c>
      <c r="I72" s="7">
        <f t="shared" si="9"/>
        <v>4800000</v>
      </c>
      <c r="J72" s="6">
        <f t="shared" si="10"/>
        <v>-1400000</v>
      </c>
      <c r="K72" s="5"/>
      <c r="L72" s="6">
        <f t="shared" si="3"/>
        <v>-1400000</v>
      </c>
      <c r="M72" s="6">
        <f t="shared" si="5"/>
        <v>-16200000</v>
      </c>
      <c r="N72" s="5"/>
      <c r="O72" s="3">
        <f t="shared" si="6"/>
        <v>0</v>
      </c>
    </row>
    <row r="73" spans="1:15" x14ac:dyDescent="0.2">
      <c r="A73" s="15">
        <v>47788</v>
      </c>
      <c r="B73" s="4">
        <v>2</v>
      </c>
      <c r="C73" s="5">
        <f t="shared" si="4"/>
        <v>54</v>
      </c>
      <c r="D73" s="3">
        <f t="shared" si="13"/>
        <v>57</v>
      </c>
      <c r="E73" s="6">
        <f t="shared" si="14"/>
        <v>59</v>
      </c>
      <c r="F73" s="3">
        <f t="shared" si="8"/>
        <v>4000000</v>
      </c>
      <c r="G73" s="3">
        <v>300000</v>
      </c>
      <c r="H73" s="3">
        <v>200000</v>
      </c>
      <c r="I73" s="7">
        <f t="shared" si="9"/>
        <v>7200000</v>
      </c>
      <c r="J73" s="6">
        <f t="shared" si="10"/>
        <v>2700000</v>
      </c>
      <c r="K73" s="5"/>
      <c r="L73" s="6">
        <f t="shared" si="3"/>
        <v>2700000</v>
      </c>
      <c r="M73" s="6">
        <f t="shared" si="5"/>
        <v>-13500000</v>
      </c>
      <c r="N73" s="5"/>
      <c r="O73" s="3">
        <f t="shared" si="6"/>
        <v>0</v>
      </c>
    </row>
    <row r="74" spans="1:15" x14ac:dyDescent="0.2">
      <c r="A74" s="15">
        <v>47818</v>
      </c>
      <c r="B74" s="4">
        <v>3</v>
      </c>
      <c r="C74" s="5">
        <f t="shared" si="4"/>
        <v>55</v>
      </c>
      <c r="D74" s="3">
        <f t="shared" si="13"/>
        <v>58</v>
      </c>
      <c r="E74" s="6">
        <f t="shared" si="14"/>
        <v>60</v>
      </c>
      <c r="F74" s="3">
        <f t="shared" si="8"/>
        <v>6000000</v>
      </c>
      <c r="G74" s="3"/>
      <c r="H74" s="3">
        <v>200000</v>
      </c>
      <c r="I74" s="7">
        <f t="shared" si="9"/>
        <v>4800000</v>
      </c>
      <c r="J74" s="6">
        <f t="shared" si="10"/>
        <v>-1400000</v>
      </c>
      <c r="K74" s="5"/>
      <c r="L74" s="6">
        <f t="shared" si="3"/>
        <v>-1400000</v>
      </c>
      <c r="M74" s="6">
        <f t="shared" si="5"/>
        <v>-14900000</v>
      </c>
      <c r="N74" s="5"/>
      <c r="O74" s="3">
        <f t="shared" si="6"/>
        <v>0</v>
      </c>
    </row>
    <row r="75" spans="1:15" x14ac:dyDescent="0.2">
      <c r="A75" s="15">
        <v>47849</v>
      </c>
      <c r="B75" s="4">
        <v>2</v>
      </c>
      <c r="C75" s="5">
        <f t="shared" si="4"/>
        <v>56</v>
      </c>
      <c r="D75" s="3">
        <f t="shared" si="13"/>
        <v>59</v>
      </c>
      <c r="E75" s="6">
        <f t="shared" si="14"/>
        <v>61</v>
      </c>
      <c r="F75" s="3">
        <f t="shared" si="8"/>
        <v>4000000</v>
      </c>
      <c r="G75" s="3"/>
      <c r="H75" s="3">
        <v>200000</v>
      </c>
      <c r="I75" s="7">
        <f t="shared" si="9"/>
        <v>7200000</v>
      </c>
      <c r="J75" s="6">
        <f t="shared" si="10"/>
        <v>3000000</v>
      </c>
      <c r="K75" s="5"/>
      <c r="L75" s="6">
        <f t="shared" si="3"/>
        <v>3000000</v>
      </c>
      <c r="M75" s="6">
        <f t="shared" si="5"/>
        <v>-11900000</v>
      </c>
      <c r="N75" s="5"/>
      <c r="O75" s="3">
        <f t="shared" si="6"/>
        <v>0</v>
      </c>
    </row>
    <row r="76" spans="1:15" x14ac:dyDescent="0.2">
      <c r="A76" s="15">
        <v>47880</v>
      </c>
      <c r="B76" s="4">
        <v>3</v>
      </c>
      <c r="C76" s="5">
        <f t="shared" si="4"/>
        <v>57</v>
      </c>
      <c r="D76" s="3">
        <f t="shared" si="13"/>
        <v>60</v>
      </c>
      <c r="E76" s="6">
        <f t="shared" si="14"/>
        <v>62</v>
      </c>
      <c r="F76" s="3">
        <f t="shared" si="8"/>
        <v>6000000</v>
      </c>
      <c r="G76" s="3">
        <v>300000</v>
      </c>
      <c r="H76" s="3">
        <v>200000</v>
      </c>
      <c r="I76" s="7">
        <f t="shared" si="9"/>
        <v>4800000</v>
      </c>
      <c r="J76" s="6">
        <f t="shared" si="10"/>
        <v>-1700000</v>
      </c>
      <c r="K76" s="5"/>
      <c r="L76" s="6">
        <f t="shared" si="3"/>
        <v>-1700000</v>
      </c>
      <c r="M76" s="6">
        <f t="shared" si="5"/>
        <v>-13600000</v>
      </c>
      <c r="N76" s="5"/>
      <c r="O76" s="3">
        <f t="shared" si="6"/>
        <v>0</v>
      </c>
    </row>
    <row r="77" spans="1:15" x14ac:dyDescent="0.2">
      <c r="A77" s="15">
        <v>47908</v>
      </c>
      <c r="B77" s="4">
        <v>2</v>
      </c>
      <c r="C77" s="5">
        <f t="shared" si="4"/>
        <v>58</v>
      </c>
      <c r="D77" s="3">
        <f t="shared" si="13"/>
        <v>61</v>
      </c>
      <c r="E77" s="6">
        <f t="shared" si="14"/>
        <v>63</v>
      </c>
      <c r="F77" s="3">
        <f t="shared" si="8"/>
        <v>4000000</v>
      </c>
      <c r="G77" s="3"/>
      <c r="H77" s="3">
        <v>200000</v>
      </c>
      <c r="I77" s="7">
        <f t="shared" si="9"/>
        <v>7200000</v>
      </c>
      <c r="J77" s="6">
        <f t="shared" si="10"/>
        <v>3000000</v>
      </c>
      <c r="K77" s="5"/>
      <c r="L77" s="6">
        <f t="shared" si="3"/>
        <v>3000000</v>
      </c>
      <c r="M77" s="6">
        <f t="shared" si="5"/>
        <v>-10600000</v>
      </c>
      <c r="N77" s="5"/>
      <c r="O77" s="3">
        <f t="shared" si="6"/>
        <v>0</v>
      </c>
    </row>
    <row r="78" spans="1:15" x14ac:dyDescent="0.2">
      <c r="A78" s="15">
        <v>47939</v>
      </c>
      <c r="B78" s="4">
        <v>3</v>
      </c>
      <c r="C78" s="5">
        <f t="shared" si="4"/>
        <v>59</v>
      </c>
      <c r="D78" s="3">
        <f t="shared" si="13"/>
        <v>62</v>
      </c>
      <c r="E78" s="6">
        <f t="shared" si="14"/>
        <v>64</v>
      </c>
      <c r="F78" s="3">
        <f t="shared" si="8"/>
        <v>6000000</v>
      </c>
      <c r="G78" s="3"/>
      <c r="H78" s="3">
        <v>200000</v>
      </c>
      <c r="I78" s="7">
        <f t="shared" si="9"/>
        <v>4800000</v>
      </c>
      <c r="J78" s="6">
        <f t="shared" si="10"/>
        <v>-1400000</v>
      </c>
      <c r="K78" s="5"/>
      <c r="L78" s="6">
        <f t="shared" si="3"/>
        <v>-1400000</v>
      </c>
      <c r="M78" s="6">
        <f t="shared" si="5"/>
        <v>-12000000</v>
      </c>
      <c r="N78" s="5"/>
      <c r="O78" s="3">
        <f t="shared" si="6"/>
        <v>0</v>
      </c>
    </row>
    <row r="79" spans="1:15" x14ac:dyDescent="0.2">
      <c r="A79" s="15">
        <v>47969</v>
      </c>
      <c r="B79" s="4">
        <v>2</v>
      </c>
      <c r="C79" s="5">
        <f t="shared" si="4"/>
        <v>60</v>
      </c>
      <c r="D79" s="3">
        <f t="shared" si="13"/>
        <v>63</v>
      </c>
      <c r="E79" s="6">
        <f t="shared" si="14"/>
        <v>65</v>
      </c>
      <c r="F79" s="3">
        <f t="shared" si="8"/>
        <v>4000000</v>
      </c>
      <c r="G79" s="3">
        <v>300000</v>
      </c>
      <c r="H79" s="3">
        <v>200000</v>
      </c>
      <c r="I79" s="7">
        <f t="shared" si="9"/>
        <v>7200000</v>
      </c>
      <c r="J79" s="6">
        <f t="shared" si="10"/>
        <v>2700000</v>
      </c>
      <c r="K79" s="11">
        <f>$B$4*0.21</f>
        <v>6300000</v>
      </c>
      <c r="L79" s="6">
        <f t="shared" si="3"/>
        <v>-3600000</v>
      </c>
      <c r="M79" s="6">
        <f t="shared" si="5"/>
        <v>-15600000</v>
      </c>
      <c r="N79" s="5"/>
      <c r="O79" s="3">
        <f t="shared" si="6"/>
        <v>6300000</v>
      </c>
    </row>
    <row r="80" spans="1:15" x14ac:dyDescent="0.2">
      <c r="A80" s="15">
        <v>48000</v>
      </c>
      <c r="B80" s="5"/>
      <c r="C80" s="5">
        <f t="shared" si="4"/>
        <v>61</v>
      </c>
      <c r="D80" s="3"/>
      <c r="E80" s="6"/>
      <c r="F80" s="5"/>
      <c r="G80" s="5"/>
      <c r="H80" s="3">
        <v>200000</v>
      </c>
      <c r="I80" s="7">
        <f t="shared" si="9"/>
        <v>4800000</v>
      </c>
      <c r="J80" s="6">
        <f>I80-SUM(F80:H80)</f>
        <v>4600000</v>
      </c>
      <c r="K80" s="5"/>
      <c r="L80" s="6">
        <f>J80-K80</f>
        <v>4600000</v>
      </c>
      <c r="M80" s="6">
        <f t="shared" si="5"/>
        <v>-11000000</v>
      </c>
      <c r="N80" s="5"/>
      <c r="O80" s="3">
        <v>7500000</v>
      </c>
    </row>
    <row r="81" spans="1:15" x14ac:dyDescent="0.2">
      <c r="A81" s="15">
        <v>48030</v>
      </c>
      <c r="B81" s="5"/>
      <c r="C81" s="5">
        <f t="shared" si="4"/>
        <v>62</v>
      </c>
      <c r="D81" s="3"/>
      <c r="E81" s="6"/>
      <c r="F81" s="5"/>
      <c r="G81" s="5"/>
      <c r="H81" s="3">
        <v>200000</v>
      </c>
      <c r="I81" s="7">
        <f t="shared" si="9"/>
        <v>7200000</v>
      </c>
      <c r="J81" s="6">
        <f t="shared" si="10"/>
        <v>7000000</v>
      </c>
      <c r="K81" s="5"/>
      <c r="L81" s="6">
        <f t="shared" si="3"/>
        <v>7000000</v>
      </c>
      <c r="M81" s="6">
        <f t="shared" si="5"/>
        <v>-4000000</v>
      </c>
      <c r="N81" s="5"/>
      <c r="O81" s="3">
        <v>7500000</v>
      </c>
    </row>
    <row r="82" spans="1:15" x14ac:dyDescent="0.2">
      <c r="A82" s="15">
        <v>48061</v>
      </c>
      <c r="B82" s="5"/>
      <c r="C82" s="5">
        <f t="shared" si="4"/>
        <v>63</v>
      </c>
      <c r="D82" s="3"/>
      <c r="E82" s="6"/>
      <c r="F82" s="5"/>
      <c r="G82" s="5"/>
      <c r="H82" s="3">
        <v>200000</v>
      </c>
      <c r="I82" s="7">
        <f t="shared" si="9"/>
        <v>4800000</v>
      </c>
      <c r="J82" s="6">
        <f t="shared" si="10"/>
        <v>4600000</v>
      </c>
      <c r="K82" s="5"/>
      <c r="L82" s="6">
        <f t="shared" si="3"/>
        <v>4600000</v>
      </c>
      <c r="M82" s="6">
        <f t="shared" si="5"/>
        <v>600000</v>
      </c>
      <c r="N82" s="5"/>
      <c r="O82" s="3">
        <v>7500000</v>
      </c>
    </row>
    <row r="83" spans="1:15" x14ac:dyDescent="0.2">
      <c r="A83" s="15">
        <v>48092</v>
      </c>
      <c r="B83" s="5"/>
      <c r="C83" s="5">
        <f t="shared" si="4"/>
        <v>64</v>
      </c>
      <c r="D83" s="3"/>
      <c r="E83" s="6"/>
      <c r="F83" s="5"/>
      <c r="G83" s="5"/>
      <c r="H83" s="3">
        <v>200000</v>
      </c>
      <c r="I83" s="7">
        <f t="shared" si="9"/>
        <v>7200000</v>
      </c>
      <c r="J83" s="6">
        <f t="shared" si="10"/>
        <v>7000000</v>
      </c>
      <c r="K83" s="5"/>
      <c r="L83" s="6">
        <f t="shared" si="3"/>
        <v>7000000</v>
      </c>
      <c r="M83" s="6">
        <f t="shared" si="5"/>
        <v>7600000</v>
      </c>
      <c r="N83" s="5"/>
      <c r="O83" s="3">
        <v>7500000</v>
      </c>
    </row>
    <row r="84" spans="1:15" x14ac:dyDescent="0.2">
      <c r="A84" s="15">
        <v>48122</v>
      </c>
      <c r="B84" s="5"/>
      <c r="C84" s="5">
        <f t="shared" si="4"/>
        <v>65</v>
      </c>
      <c r="D84" s="3"/>
      <c r="E84" s="6"/>
      <c r="F84" s="5"/>
      <c r="G84" s="3">
        <v>300000</v>
      </c>
      <c r="H84" s="3">
        <v>200000</v>
      </c>
      <c r="I84" s="7">
        <f>F79*1.2</f>
        <v>4800000</v>
      </c>
      <c r="J84" s="6">
        <f t="shared" si="10"/>
        <v>4300000</v>
      </c>
      <c r="K84" s="5"/>
      <c r="L84" s="6">
        <f t="shared" si="3"/>
        <v>4300000</v>
      </c>
      <c r="M84" s="6">
        <f t="shared" si="5"/>
        <v>11900000</v>
      </c>
      <c r="N84" s="5"/>
      <c r="O84" s="3"/>
    </row>
    <row r="85" spans="1:15" x14ac:dyDescent="0.2">
      <c r="A85" s="5"/>
      <c r="B85" s="5"/>
      <c r="C85" s="5"/>
      <c r="D85" s="5"/>
      <c r="E85" s="5"/>
      <c r="F85" s="6">
        <f>SUM(F20:F84)</f>
        <v>300000000</v>
      </c>
      <c r="G85" s="6">
        <f>SUM(G20:G84)</f>
        <v>3600000</v>
      </c>
      <c r="H85" s="6">
        <f t="shared" ref="H85:L85" si="15">SUM(H20:H84)</f>
        <v>13000000</v>
      </c>
      <c r="I85" s="6">
        <f>SUM(I20:I84)</f>
        <v>360000000</v>
      </c>
      <c r="J85" s="6">
        <f t="shared" si="15"/>
        <v>43400000</v>
      </c>
      <c r="K85" s="6">
        <f t="shared" si="15"/>
        <v>31500000</v>
      </c>
      <c r="L85" s="6">
        <f t="shared" si="15"/>
        <v>11900000</v>
      </c>
      <c r="M85" s="5"/>
      <c r="N85" s="5"/>
      <c r="O85" s="5"/>
    </row>
    <row r="88" spans="1:15" x14ac:dyDescent="0.2">
      <c r="A88" s="25" t="s">
        <v>46</v>
      </c>
    </row>
    <row r="89" spans="1:15" x14ac:dyDescent="0.2">
      <c r="A89" s="25"/>
    </row>
    <row r="90" spans="1:15" x14ac:dyDescent="0.2">
      <c r="A90" s="26" t="s">
        <v>37</v>
      </c>
    </row>
    <row r="91" spans="1:15" x14ac:dyDescent="0.2">
      <c r="A91" s="26" t="s">
        <v>38</v>
      </c>
    </row>
    <row r="92" spans="1:15" x14ac:dyDescent="0.2">
      <c r="A92" s="26" t="s">
        <v>39</v>
      </c>
    </row>
    <row r="93" spans="1:15" x14ac:dyDescent="0.2">
      <c r="A93" s="26" t="s">
        <v>41</v>
      </c>
    </row>
    <row r="94" spans="1:15" x14ac:dyDescent="0.2">
      <c r="A94" s="26" t="s">
        <v>42</v>
      </c>
    </row>
    <row r="95" spans="1:15" x14ac:dyDescent="0.2">
      <c r="A95" s="26" t="s">
        <v>43</v>
      </c>
    </row>
    <row r="96" spans="1:15" x14ac:dyDescent="0.2">
      <c r="A96" s="26" t="s">
        <v>44</v>
      </c>
    </row>
    <row r="97" spans="1:1" x14ac:dyDescent="0.2">
      <c r="A97" s="26"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3 years</vt:lpstr>
      <vt:lpstr>5 years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Bello</dc:creator>
  <cp:lastModifiedBy>ART REQUENEZ</cp:lastModifiedBy>
  <dcterms:created xsi:type="dcterms:W3CDTF">2026-04-22T15:20:08Z</dcterms:created>
  <dcterms:modified xsi:type="dcterms:W3CDTF">2026-04-30T04:16:42Z</dcterms:modified>
</cp:coreProperties>
</file>